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TUAN\N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print'!$A$1:$F$67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25" i="27" l="1"/>
  <c r="D20" i="27" s="1"/>
  <c r="E52" i="27" l="1"/>
  <c r="D21" i="27" l="1"/>
  <c r="D19" i="27"/>
  <c r="D18" i="27"/>
  <c r="E30" i="27"/>
  <c r="E31" i="27"/>
  <c r="E53" i="27" l="1"/>
  <c r="E37" i="27" l="1"/>
  <c r="E39" i="27" s="1"/>
  <c r="E45" i="27" l="1"/>
  <c r="C37" i="23" l="1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/>
  <c r="P17" i="15"/>
  <c r="P18" i="15" s="1"/>
  <c r="W21" i="15"/>
  <c r="P16" i="15"/>
  <c r="P19" i="15" s="1"/>
  <c r="B2" i="15"/>
  <c r="P2" i="15" s="1"/>
  <c r="E16" i="15"/>
  <c r="B18" i="15"/>
  <c r="E13" i="15"/>
  <c r="B8" i="15"/>
  <c r="J24" i="23"/>
  <c r="V13" i="15"/>
  <c r="Q36" i="15"/>
  <c r="U36" i="15"/>
  <c r="V15" i="15"/>
  <c r="P36" i="15"/>
  <c r="T36" i="15"/>
  <c r="V16" i="15" l="1"/>
  <c r="B14" i="15"/>
  <c r="B20" i="15" s="1"/>
  <c r="R36" i="15"/>
  <c r="V17" i="15"/>
  <c r="B15" i="15"/>
  <c r="Q31" i="15"/>
  <c r="P37" i="15" s="1"/>
  <c r="Q11" i="15"/>
  <c r="R11" i="15" s="1"/>
  <c r="T37" i="15" l="1"/>
  <c r="T39" i="15" s="1"/>
  <c r="T40" i="15" s="1"/>
  <c r="Q37" i="15"/>
  <c r="Q39" i="15" s="1"/>
  <c r="Q40" i="15" s="1"/>
  <c r="R37" i="15"/>
  <c r="R39" i="15" s="1"/>
  <c r="R40" i="15" s="1"/>
  <c r="S37" i="15"/>
  <c r="S39" i="15" s="1"/>
  <c r="S40" i="15" s="1"/>
  <c r="P39" i="15"/>
  <c r="P40" i="15" s="1"/>
  <c r="P41" i="15" s="1"/>
  <c r="U37" i="15"/>
  <c r="U39" i="15" s="1"/>
  <c r="U40" i="15" s="1"/>
</calcChain>
</file>

<file path=xl/sharedStrings.xml><?xml version="1.0" encoding="utf-8"?>
<sst xmlns="http://schemas.openxmlformats.org/spreadsheetml/2006/main" count="1394" uniqueCount="603">
  <si>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</si>
  <si>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</si>
  <si>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</si>
  <si>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</si>
  <si>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</si>
  <si>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</si>
  <si>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</si>
  <si>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</si>
  <si>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</si>
  <si>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</si>
  <si>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</si>
  <si>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</si>
  <si>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</si>
  <si>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</si>
  <si>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</si>
  <si>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</si>
  <si>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</si>
  <si>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</si>
  <si>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</si>
  <si>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</si>
  <si>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</si>
  <si>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</si>
  <si>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</si>
  <si>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</si>
  <si>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</si>
  <si>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</si>
  <si>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</si>
  <si>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</si>
  <si>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</si>
  <si>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</si>
  <si>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</si>
  <si>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</si>
  <si>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</si>
  <si>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</si>
  <si>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</si>
  <si>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</si>
  <si>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</si>
  <si>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</si>
  <si>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</si>
  <si>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</si>
  <si>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</si>
  <si>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</si>
  <si>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</si>
  <si>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</si>
  <si>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</si>
  <si>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</si>
  <si>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</si>
  <si>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</si>
  <si>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</si>
  <si>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</si>
  <si>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</si>
  <si>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</si>
  <si>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</si>
  <si>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</si>
  <si>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</si>
  <si>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</si>
  <si>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</si>
  <si>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</si>
  <si>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</si>
  <si>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</si>
  <si>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</si>
  <si>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</si>
  <si>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</si>
  <si>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</si>
  <si>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</si>
  <si>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</si>
  <si>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</si>
  <si>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</si>
  <si>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</si>
  <si>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</si>
  <si>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</si>
  <si>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</si>
  <si>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</si>
  <si>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</si>
  <si>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</si>
  <si>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</si>
  <si>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</si>
  <si>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</si>
  <si>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</si>
  <si>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</si>
  <si>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</si>
  <si>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</si>
  <si>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</si>
  <si>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</si>
  <si>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</si>
  <si>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</si>
  <si>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</si>
  <si>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</si>
  <si>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</si>
  <si>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</si>
  <si>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</si>
  <si>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</si>
  <si>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</si>
  <si>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</si>
  <si>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</si>
  <si>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</si>
  <si>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</si>
  <si>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</si>
  <si>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</si>
  <si>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</si>
  <si>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</si>
  <si>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</si>
  <si>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</si>
  <si>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</si>
  <si>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</si>
  <si>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</si>
  <si>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</si>
  <si>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</si>
  <si>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</si>
  <si>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</si>
  <si>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</si>
  <si>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</si>
  <si>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</si>
  <si>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</si>
  <si>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</si>
  <si>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</si>
  <si>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</si>
  <si>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</si>
  <si>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</si>
  <si>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</si>
  <si>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</si>
  <si>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</si>
  <si>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</si>
  <si>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</si>
  <si>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</si>
  <si>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</si>
  <si>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</si>
  <si>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</si>
  <si>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</si>
  <si>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</si>
  <si>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</si>
  <si>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</si>
  <si>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</si>
  <si>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</si>
  <si>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</si>
  <si>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</si>
  <si>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</si>
  <si>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</si>
  <si>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</si>
  <si>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</si>
  <si>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</si>
  <si>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</si>
  <si>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</si>
  <si>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</si>
  <si>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</si>
  <si>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</si>
  <si>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</si>
  <si>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</si>
  <si>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</si>
  <si>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</si>
  <si>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</si>
  <si>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</si>
  <si>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</si>
  <si>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</si>
  <si>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</si>
  <si>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</si>
  <si>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</si>
  <si>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</si>
  <si>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</si>
  <si>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</si>
  <si>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</si>
  <si>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</si>
  <si>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</si>
  <si>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</si>
  <si>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</si>
  <si>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</si>
  <si>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</si>
  <si>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</si>
  <si>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</si>
  <si>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</si>
  <si>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</si>
  <si>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</si>
  <si>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</si>
  <si>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</si>
  <si>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</si>
  <si>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</si>
  <si>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</si>
  <si>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</si>
  <si>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</si>
  <si>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</si>
  <si>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</si>
  <si>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</si>
  <si>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</si>
  <si>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</si>
  <si>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</si>
  <si>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</si>
  <si>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</si>
  <si>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</si>
  <si>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</si>
  <si>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</si>
  <si>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</si>
  <si>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</si>
  <si>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</si>
  <si>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</si>
  <si>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</si>
  <si>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</si>
  <si>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</si>
  <si>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</si>
  <si>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</si>
  <si>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</si>
  <si>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</si>
  <si>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</si>
  <si>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</si>
  <si>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</si>
  <si>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</si>
  <si>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</si>
  <si>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</si>
  <si>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</si>
  <si>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</si>
  <si>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</si>
  <si>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</si>
  <si>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</si>
  <si>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</si>
  <si>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</si>
  <si>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</si>
  <si>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</si>
  <si>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</si>
  <si>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</si>
  <si>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</si>
  <si>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</si>
  <si>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</si>
  <si>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</si>
  <si>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</si>
  <si>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</si>
  <si>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</si>
  <si>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</si>
  <si>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</si>
  <si>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</si>
  <si>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</si>
  <si>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</si>
  <si>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</si>
  <si>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</si>
  <si>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</si>
  <si>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</si>
  <si>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</si>
  <si>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</si>
  <si>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</si>
  <si>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</si>
  <si>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</si>
  <si>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</si>
  <si>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</si>
  <si>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</si>
  <si>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</si>
  <si>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</si>
  <si>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</si>
  <si>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</si>
  <si>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</si>
  <si>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</si>
  <si>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</si>
  <si>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</si>
  <si>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</si>
  <si>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</si>
  <si>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</si>
  <si>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</si>
  <si>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</si>
  <si>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</si>
  <si>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</si>
  <si>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</si>
  <si>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</si>
  <si>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</si>
  <si>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</si>
  <si>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</si>
  <si>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</si>
  <si>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</si>
  <si>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</si>
  <si>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</si>
  <si>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</si>
  <si>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</si>
  <si>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</si>
  <si>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</si>
  <si>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</si>
  <si>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</si>
  <si>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</si>
  <si>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</si>
  <si>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</si>
  <si>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</si>
  <si>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</si>
  <si>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</si>
  <si>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</si>
  <si>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</si>
  <si>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</si>
  <si>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</si>
  <si>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</si>
  <si>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</si>
  <si>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</si>
  <si>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</si>
  <si>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</si>
  <si>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</si>
  <si>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</si>
  <si>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</si>
  <si>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</si>
  <si>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</si>
  <si>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</si>
  <si>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</si>
  <si>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</si>
  <si>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</si>
  <si>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</si>
  <si>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</si>
  <si>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</si>
  <si>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</si>
  <si>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</si>
  <si>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</si>
  <si>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</si>
  <si>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</si>
  <si>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</si>
  <si>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</si>
  <si>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</si>
  <si>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</si>
  <si>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</si>
  <si>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</si>
  <si>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</si>
  <si>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</si>
  <si>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</si>
  <si>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</si>
  <si>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</si>
  <si>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</si>
  <si>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</si>
  <si>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</si>
  <si>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</si>
  <si>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</si>
  <si>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</si>
  <si>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</si>
  <si>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</si>
  <si>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</si>
  <si>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</si>
  <si>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</si>
  <si>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</si>
  <si>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</si>
  <si>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</si>
  <si>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</si>
  <si>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</si>
  <si>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</si>
  <si>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</si>
  <si>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</si>
  <si>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</si>
  <si>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</si>
  <si>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</si>
  <si>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</si>
  <si>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</si>
  <si>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</si>
  <si>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</si>
  <si>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</si>
  <si>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</si>
  <si>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</si>
  <si>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</si>
  <si>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</si>
  <si>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</si>
  <si>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</si>
  <si>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</si>
  <si>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</si>
  <si>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</si>
  <si>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</si>
  <si>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</si>
  <si>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</si>
  <si>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</si>
  <si>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</si>
  <si>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</si>
  <si>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</si>
  <si>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</si>
  <si>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</si>
  <si>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</si>
  <si>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</si>
  <si>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</si>
  <si>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</si>
  <si>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</si>
  <si>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</si>
  <si>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</si>
  <si>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</si>
  <si>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</si>
  <si>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</si>
  <si>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</si>
  <si>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</si>
  <si>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</si>
  <si>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</si>
  <si>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</si>
  <si>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</si>
  <si>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</si>
  <si>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</si>
  <si>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</si>
  <si>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</si>
  <si>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</si>
  <si>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</si>
  <si>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</si>
  <si>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</si>
  <si>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</si>
  <si>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</si>
  <si>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</si>
  <si>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</si>
  <si>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</si>
  <si>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</si>
  <si>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</si>
  <si>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</si>
  <si>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</si>
  <si>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</si>
  <si>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</si>
  <si>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</si>
  <si>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</si>
  <si>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</si>
  <si>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</si>
  <si>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</si>
  <si>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</si>
  <si>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</si>
  <si>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</si>
  <si>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</si>
  <si>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</si>
  <si>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</si>
  <si>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</si>
  <si>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</si>
  <si>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</si>
  <si>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</si>
  <si>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</si>
  <si>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</si>
  <si>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</si>
  <si>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</si>
  <si>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</si>
  <si>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</si>
  <si>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</si>
  <si>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</si>
  <si>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</si>
  <si>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</si>
  <si>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</si>
  <si>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</si>
  <si>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</si>
  <si>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</si>
  <si>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</si>
  <si>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</si>
  <si>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</si>
  <si>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</si>
  <si>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</si>
  <si>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</si>
  <si>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</si>
  <si>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</si>
  <si>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</si>
  <si>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</si>
  <si>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</si>
  <si>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</si>
  <si>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</si>
  <si>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</si>
  <si>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</si>
  <si>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</si>
  <si>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</si>
  <si>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</si>
  <si>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</si>
  <si>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</si>
  <si>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</si>
  <si>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</si>
  <si>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</si>
  <si>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</si>
  <si>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</si>
  <si>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</si>
  <si>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</si>
  <si>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</si>
  <si>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</si>
  <si>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</si>
  <si>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</si>
  <si>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</si>
  <si>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</si>
  <si>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</si>
  <si>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</si>
  <si>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</si>
  <si>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</si>
  <si>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</si>
  <si>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</si>
  <si>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</si>
  <si>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</si>
  <si>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</si>
  <si>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</si>
  <si>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</si>
  <si>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</si>
  <si>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</si>
  <si>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</si>
  <si>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</si>
  <si>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</si>
  <si>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</si>
  <si>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</si>
  <si>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</si>
  <si>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</si>
  <si>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</si>
  <si>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</si>
  <si>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</si>
  <si>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</si>
  <si>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</si>
  <si>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</si>
  <si>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</si>
  <si>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</si>
  <si>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</si>
  <si>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</si>
  <si>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</si>
  <si>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</si>
  <si>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</si>
  <si>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</si>
  <si>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</si>
  <si>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</si>
  <si>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</si>
  <si>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</si>
  <si>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</si>
  <si>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</si>
  <si>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</si>
  <si>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</si>
  <si>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</si>
  <si>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</si>
  <si>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</si>
  <si>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</si>
  <si>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</si>
  <si>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</si>
  <si>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</si>
  <si>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</si>
  <si>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</si>
  <si>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</si>
  <si>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</si>
  <si>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</si>
  <si>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</si>
  <si>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</si>
  <si>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</si>
  <si>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</si>
  <si>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</si>
  <si>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</si>
  <si>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</si>
  <si>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</si>
  <si>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</si>
  <si>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</si>
  <si>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</si>
  <si>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</si>
  <si>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</si>
  <si>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</si>
  <si>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</si>
  <si>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</si>
  <si>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</si>
  <si>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</si>
  <si>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</si>
  <si>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</si>
  <si>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</si>
  <si>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</si>
  <si>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</si>
  <si>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</si>
  <si>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</si>
  <si>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</si>
  <si>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</si>
  <si>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</si>
  <si>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</si>
  <si>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</si>
  <si>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</si>
  <si>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</si>
  <si>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</si>
  <si>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</si>
  <si>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</si>
  <si>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</si>
  <si>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</si>
  <si>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</si>
  <si>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</si>
  <si>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</si>
  <si>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</si>
  <si>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</si>
  <si>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</si>
  <si>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</si>
  <si>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</si>
  <si>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</si>
  <si>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</si>
  <si>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</si>
  <si>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PREVIOUS PERIOD</t>
  </si>
  <si>
    <t>KỲ TRƯỚC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</si>
  <si>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</si>
  <si>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</si>
  <si>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</si>
  <si>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</si>
  <si>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</si>
  <si>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</si>
  <si>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</si>
  <si>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</si>
  <si>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</si>
  <si>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</si>
  <si>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</si>
  <si>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</si>
  <si>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</si>
  <si>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</si>
  <si>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</si>
  <si>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</si>
  <si>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</si>
  <si>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</si>
  <si>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</si>
  <si>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</si>
  <si>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</si>
  <si>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</si>
  <si>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</si>
  <si>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</si>
  <si>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</si>
  <si>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</si>
  <si>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</si>
  <si>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</si>
  <si>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</si>
  <si>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</si>
  <si>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</si>
  <si>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Ngân hàng và Tài chính Techcom</t>
  </si>
  <si>
    <t>Techcom Banking and Finance Equity Fund</t>
  </si>
  <si>
    <t>Tỷ lệ sở hữu/Ownership ratio</t>
  </si>
  <si>
    <t>Tỷ lệ sở hữu nước ngoài/Foreign investors' 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</si>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</sst>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2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_-* #,##0.0000_-;\-* #,##0.0000_-;_-* &quot;-&quot;??_-;_-@_-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4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67" fillId="0" borderId="47" applyNumberFormat="0" applyFill="0" applyAlignment="0" applyProtection="0"/>
    <xf numFmtId="0" fontId="68" fillId="0" borderId="48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9" applyNumberFormat="0" applyAlignment="0" applyProtection="0"/>
    <xf numFmtId="0" fontId="73" fillId="43" borderId="50" applyNumberFormat="0" applyAlignment="0" applyProtection="0"/>
    <xf numFmtId="0" fontId="74" fillId="43" borderId="49" applyNumberFormat="0" applyAlignment="0" applyProtection="0"/>
    <xf numFmtId="0" fontId="75" fillId="0" borderId="51" applyNumberFormat="0" applyFill="0" applyAlignment="0" applyProtection="0"/>
    <xf numFmtId="0" fontId="76" fillId="44" borderId="5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4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3" applyNumberFormat="0" applyFont="0" applyAlignment="0" applyProtection="0"/>
    <xf numFmtId="0" fontId="50" fillId="45" borderId="53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9" applyNumberFormat="0" applyAlignment="0" applyProtection="0"/>
    <xf numFmtId="0" fontId="105" fillId="44" borderId="52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6" applyNumberFormat="0" applyFill="0" applyAlignment="0" applyProtection="0"/>
    <xf numFmtId="0" fontId="96" fillId="0" borderId="47" applyNumberFormat="0" applyFill="0" applyAlignment="0" applyProtection="0"/>
    <xf numFmtId="0" fontId="97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9" applyNumberFormat="0" applyAlignment="0" applyProtection="0"/>
    <xf numFmtId="0" fontId="104" fillId="0" borderId="51" applyNumberFormat="0" applyFill="0" applyAlignment="0" applyProtection="0"/>
    <xf numFmtId="0" fontId="100" fillId="41" borderId="0" applyNumberFormat="0" applyBorder="0" applyAlignment="0" applyProtection="0"/>
    <xf numFmtId="0" fontId="102" fillId="43" borderId="50" applyNumberFormat="0" applyAlignment="0" applyProtection="0"/>
    <xf numFmtId="0" fontId="94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7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5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6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7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8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2" fillId="0" borderId="58"/>
    <xf numFmtId="204" fontId="133" fillId="0" borderId="59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60" applyNumberFormat="0" applyBorder="0"/>
    <xf numFmtId="164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61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4" fontId="145" fillId="0" borderId="16">
      <alignment horizontal="left" vertical="top"/>
    </xf>
    <xf numFmtId="164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6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4" fillId="0" borderId="0"/>
    <xf numFmtId="0" fontId="134" fillId="0" borderId="0"/>
    <xf numFmtId="167" fontId="112" fillId="0" borderId="0" applyFont="0" applyFill="0" applyBorder="0" applyAlignment="0" applyProtection="0"/>
    <xf numFmtId="169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9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9" applyNumberFormat="0" applyAlignment="0" applyProtection="0"/>
    <xf numFmtId="0" fontId="167" fillId="44" borderId="52" applyNumberFormat="0" applyAlignment="0" applyProtection="0"/>
    <xf numFmtId="169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6" applyNumberFormat="0" applyFill="0" applyAlignment="0" applyProtection="0"/>
    <xf numFmtId="0" fontId="158" fillId="0" borderId="47" applyNumberFormat="0" applyFill="0" applyAlignment="0" applyProtection="0"/>
    <xf numFmtId="0" fontId="159" fillId="0" borderId="48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9" applyNumberFormat="0" applyAlignment="0" applyProtection="0"/>
    <xf numFmtId="0" fontId="166" fillId="0" borderId="51" applyNumberFormat="0" applyFill="0" applyAlignment="0" applyProtection="0"/>
    <xf numFmtId="0" fontId="162" fillId="41" borderId="0" applyNumberFormat="0" applyBorder="0" applyAlignment="0" applyProtection="0"/>
    <xf numFmtId="0" fontId="1" fillId="45" borderId="53" applyNumberFormat="0" applyFont="0" applyAlignment="0" applyProtection="0"/>
    <xf numFmtId="0" fontId="164" fillId="43" borderId="50" applyNumberFormat="0" applyAlignment="0" applyProtection="0"/>
    <xf numFmtId="0" fontId="156" fillId="0" borderId="0" applyNumberFormat="0" applyFill="0" applyBorder="0" applyAlignment="0" applyProtection="0"/>
    <xf numFmtId="0" fontId="170" fillId="0" borderId="54" applyNumberFormat="0" applyFill="0" applyAlignment="0" applyProtection="0"/>
    <xf numFmtId="0" fontId="168" fillId="0" borderId="0" applyNumberFormat="0" applyFill="0" applyBorder="0" applyAlignment="0" applyProtection="0"/>
    <xf numFmtId="0" fontId="109" fillId="0" borderId="0"/>
  </cellStyleXfs>
  <cellXfs count="381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0" fontId="89" fillId="0" borderId="0" xfId="0" applyFont="1" applyAlignment="1">
      <alignment horizontal="right"/>
    </xf>
    <xf numFmtId="169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9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45" fillId="37" borderId="38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9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8" fillId="0" borderId="38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8" xfId="0" applyFont="1" applyBorder="1" applyAlignment="1"/>
    <xf numFmtId="0" fontId="48" fillId="0" borderId="32" xfId="0" applyFont="1" applyBorder="1" applyAlignment="1"/>
    <xf numFmtId="0" fontId="48" fillId="0" borderId="40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8" xfId="0" applyFont="1" applyBorder="1" applyAlignment="1">
      <alignment horizontal="justify" vertical="top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169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2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9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left" vertical="center"/>
    </xf>
    <xf numFmtId="0" fontId="48" fillId="0" borderId="37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4" xfId="0" applyFont="1" applyBorder="1" applyAlignment="1">
      <alignment vertical="center"/>
    </xf>
    <xf numFmtId="0" fontId="45" fillId="0" borderId="42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8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2" xfId="0" applyFont="1" applyBorder="1" applyAlignment="1"/>
    <xf numFmtId="0" fontId="49" fillId="0" borderId="32" xfId="0" applyFont="1" applyBorder="1" applyAlignment="1"/>
    <xf numFmtId="0" fontId="49" fillId="0" borderId="40" xfId="0" applyFont="1" applyBorder="1" applyAlignment="1"/>
    <xf numFmtId="0" fontId="48" fillId="0" borderId="34" xfId="0" applyFont="1" applyBorder="1" applyAlignment="1"/>
    <xf numFmtId="0" fontId="48" fillId="0" borderId="39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40" xfId="65" applyNumberFormat="1" applyFont="1" applyFill="1" applyBorder="1" applyAlignment="1">
      <alignment horizontal="right"/>
    </xf>
    <xf numFmtId="10" fontId="11" fillId="0" borderId="17" xfId="311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43" fontId="48" fillId="0" borderId="0" xfId="64" applyFont="1" applyFill="1"/>
    <xf numFmtId="223" fontId="48" fillId="0" borderId="0" xfId="0" applyNumberFormat="1" applyFont="1"/>
    <xf numFmtId="171" fontId="8" fillId="0" borderId="0" xfId="64" applyNumberFormat="1" applyFont="1" applyBorder="1" applyAlignment="1">
      <alignment horizontal="right"/>
    </xf>
    <xf numFmtId="10" fontId="11" fillId="0" borderId="36" xfId="311" applyNumberFormat="1" applyFont="1" applyFill="1" applyBorder="1" applyAlignment="1">
      <alignment horizontal="right"/>
    </xf>
    <xf numFmtId="178" fontId="8" fillId="37" borderId="36" xfId="65" applyNumberFormat="1" applyFont="1" applyFill="1" applyBorder="1" applyAlignment="1"/>
    <xf numFmtId="178" fontId="7" fillId="0" borderId="16" xfId="65" applyNumberFormat="1" applyFont="1" applyFill="1" applyBorder="1" applyAlignment="1"/>
    <xf numFmtId="178" fontId="11" fillId="0" borderId="19" xfId="65" applyNumberFormat="1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8" xfId="0" applyFont="1" applyFill="1" applyBorder="1" applyAlignment="1">
      <alignment horizontal="center"/>
    </xf>
    <xf numFmtId="0" fontId="48" fillId="29" borderId="0" xfId="459" applyFont="1" applyFill="1"/>
    <xf numFmtId="170" fontId="172" fillId="29" borderId="0" xfId="457" applyFont="1" applyFill="1" applyAlignment="1">
      <alignment vertical="center"/>
    </xf>
    <xf numFmtId="170" fontId="172" fillId="29" borderId="0" xfId="458" applyFont="1" applyFill="1" applyAlignment="1">
      <alignment vertical="center"/>
    </xf>
    <xf numFmtId="2" fontId="172" fillId="29" borderId="0" xfId="693" applyNumberFormat="1" applyFont="1" applyFill="1" applyAlignment="1">
      <alignment vertical="center"/>
    </xf>
    <xf numFmtId="170" fontId="172" fillId="29" borderId="0" xfId="460" applyFont="1" applyFill="1" applyAlignment="1">
      <alignment vertical="center"/>
    </xf>
    <xf numFmtId="0" fontId="49" fillId="29" borderId="0" xfId="693" applyNumberFormat="1" applyFont="1" applyFill="1" applyBorder="1" applyAlignment="1">
      <alignment vertical="center"/>
    </xf>
    <xf numFmtId="0" fontId="49" fillId="0" borderId="0" xfId="459" applyFont="1"/>
    <xf numFmtId="0" fontId="49" fillId="0" borderId="0" xfId="459" applyFont="1" applyFill="1" applyAlignment="1">
      <alignment horizontal="left" vertical="center"/>
    </xf>
    <xf numFmtId="0" fontId="48" fillId="0" borderId="0" xfId="459" applyFont="1"/>
    <xf numFmtId="0" fontId="49" fillId="0" borderId="0" xfId="693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41" fontId="11" fillId="0" borderId="18" xfId="64" applyNumberFormat="1" applyFont="1" applyFill="1" applyBorder="1" applyAlignment="1">
      <alignment horizontal="right"/>
    </xf>
    <xf numFmtId="169" fontId="11" fillId="0" borderId="19" xfId="65" applyNumberFormat="1" applyFont="1" applyFill="1" applyBorder="1" applyAlignment="1"/>
    <xf numFmtId="171" fontId="11" fillId="0" borderId="19" xfId="64" applyNumberFormat="1" applyFont="1" applyFill="1" applyBorder="1" applyAlignment="1">
      <alignment wrapText="1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182" fontId="87" fillId="0" borderId="0" xfId="303" applyNumberFormat="1" applyFont="1" applyFill="1" applyAlignment="1" applyProtection="1">
      <alignment horizontal="center"/>
      <protection locked="0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73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0" fontId="48" fillId="0" borderId="30" xfId="0" applyFont="1" applyBorder="1" applyAlignment="1">
      <alignment horizontal="justify"/>
    </xf>
    <xf numFmtId="0" fontId="48" fillId="0" borderId="30" xfId="0" applyFont="1" applyBorder="1"/>
    <xf numFmtId="170" fontId="11" fillId="29" borderId="0" xfId="457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11" fillId="0" borderId="0" xfId="558" applyNumberFormat="1" applyFont="1" applyFill="1" applyBorder="1" applyAlignment="1">
      <alignment vertical="center"/>
    </xf>
    <xf numFmtId="0" fontId="47" fillId="0" borderId="0" xfId="459" applyFont="1" applyFill="1" applyBorder="1"/>
    <xf numFmtId="2" fontId="47" fillId="0" borderId="0" xfId="693" applyNumberFormat="1" applyFont="1" applyFill="1" applyBorder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9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5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6" fillId="0" borderId="37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9" fillId="29" borderId="0" xfId="693" applyNumberFormat="1" applyFont="1" applyFill="1" applyBorder="1" applyAlignment="1">
      <alignment horizontal="left" vertical="center"/>
    </xf>
    <xf numFmtId="0" fontId="45" fillId="0" borderId="41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9" fillId="37" borderId="45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6" fillId="37" borderId="44" xfId="0" applyFont="1" applyFill="1" applyBorder="1" applyAlignment="1">
      <alignment horizontal="center"/>
    </xf>
    <xf numFmtId="0" fontId="46" fillId="37" borderId="42" xfId="0" applyFont="1" applyFill="1" applyBorder="1" applyAlignment="1">
      <alignment horizontal="center"/>
    </xf>
    <xf numFmtId="0" fontId="46" fillId="0" borderId="43" xfId="0" applyFont="1" applyBorder="1" applyAlignment="1">
      <alignment horizontal="center"/>
    </xf>
    <xf numFmtId="0" fontId="46" fillId="0" borderId="40" xfId="0" applyFont="1" applyBorder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55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3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left"/>
    </xf>
  </cellXfs>
  <cellStyles count="694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3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25" t="s">
        <v>50</v>
      </c>
      <c r="B2" s="326"/>
      <c r="C2" s="326"/>
      <c r="D2" s="326"/>
      <c r="E2" s="326"/>
      <c r="F2" s="32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27" t="s">
        <v>51</v>
      </c>
      <c r="D3" s="327"/>
      <c r="E3" s="327"/>
      <c r="F3" s="327"/>
      <c r="G3" s="327"/>
      <c r="H3" s="327"/>
      <c r="I3" s="327"/>
      <c r="J3" s="327"/>
      <c r="K3" s="327"/>
      <c r="L3" s="327"/>
      <c r="M3" s="309" t="s">
        <v>23</v>
      </c>
      <c r="N3" s="317"/>
      <c r="O3" s="318" t="s">
        <v>24</v>
      </c>
      <c r="P3" s="319"/>
      <c r="Q3" s="309" t="s">
        <v>5</v>
      </c>
      <c r="R3" s="309"/>
      <c r="S3" s="317"/>
      <c r="T3" s="320"/>
      <c r="U3" s="311" t="s">
        <v>26</v>
      </c>
      <c r="V3" s="312"/>
      <c r="W3" s="313" t="s">
        <v>25</v>
      </c>
    </row>
    <row r="4" spans="1:23" ht="12.75" customHeight="1">
      <c r="A4" s="317" t="s">
        <v>27</v>
      </c>
      <c r="B4" s="309" t="s">
        <v>28</v>
      </c>
      <c r="C4" s="309" t="s">
        <v>29</v>
      </c>
      <c r="D4" s="309" t="s">
        <v>30</v>
      </c>
      <c r="E4" s="309" t="s">
        <v>31</v>
      </c>
      <c r="F4" s="309" t="s">
        <v>32</v>
      </c>
      <c r="G4" s="309" t="s">
        <v>33</v>
      </c>
      <c r="H4" s="321" t="s">
        <v>52</v>
      </c>
      <c r="I4" s="309" t="s">
        <v>34</v>
      </c>
      <c r="J4" s="320"/>
      <c r="K4" s="309" t="s">
        <v>35</v>
      </c>
      <c r="L4" s="309" t="s">
        <v>36</v>
      </c>
      <c r="M4" s="309" t="s">
        <v>35</v>
      </c>
      <c r="N4" s="309" t="s">
        <v>37</v>
      </c>
      <c r="O4" s="309" t="s">
        <v>35</v>
      </c>
      <c r="P4" s="309" t="s">
        <v>37</v>
      </c>
      <c r="Q4" s="309" t="s">
        <v>38</v>
      </c>
      <c r="R4" s="309" t="s">
        <v>39</v>
      </c>
      <c r="S4" s="309" t="s">
        <v>36</v>
      </c>
      <c r="T4" s="309" t="s">
        <v>39</v>
      </c>
      <c r="U4" s="321" t="s">
        <v>36</v>
      </c>
      <c r="V4" s="309" t="s">
        <v>39</v>
      </c>
      <c r="W4" s="314"/>
    </row>
    <row r="5" spans="1:23">
      <c r="A5" s="320"/>
      <c r="B5" s="320"/>
      <c r="C5" s="320"/>
      <c r="D5" s="320"/>
      <c r="E5" s="320"/>
      <c r="F5" s="320"/>
      <c r="G5" s="320"/>
      <c r="H5" s="322"/>
      <c r="I5" s="106" t="s">
        <v>40</v>
      </c>
      <c r="J5" s="106" t="s">
        <v>41</v>
      </c>
      <c r="K5" s="320"/>
      <c r="L5" s="320"/>
      <c r="M5" s="320"/>
      <c r="N5" s="320"/>
      <c r="O5" s="320"/>
      <c r="P5" s="320"/>
      <c r="Q5" s="316"/>
      <c r="R5" s="316"/>
      <c r="S5" s="320"/>
      <c r="T5" s="316"/>
      <c r="U5" s="322"/>
      <c r="V5" s="310"/>
      <c r="W5" s="315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3" t="s">
        <v>5</v>
      </c>
      <c r="B179" s="324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0" t="s">
        <v>210</v>
      </c>
      <c r="B1" s="330"/>
      <c r="C1" s="330"/>
      <c r="D1" s="330"/>
      <c r="E1" s="330"/>
      <c r="F1" s="330"/>
      <c r="G1" s="330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1" t="e">
        <f>#REF!</f>
        <v>#REF!</v>
      </c>
      <c r="C2" s="332"/>
      <c r="D2" s="332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3"/>
      <c r="C3" s="333"/>
      <c r="D3" s="333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4">
        <v>41948</v>
      </c>
      <c r="C4" s="334"/>
      <c r="D4" s="334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4">
        <v>41949</v>
      </c>
      <c r="C5" s="334"/>
      <c r="D5" s="334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3">
        <v>111000</v>
      </c>
      <c r="C6" s="333"/>
      <c r="D6" s="333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8">
        <f>+$B$6*$F$7/$C$7</f>
        <v>111000</v>
      </c>
      <c r="C8" s="328"/>
      <c r="D8" s="328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4" t="s">
        <v>226</v>
      </c>
      <c r="C9" s="334"/>
      <c r="D9" s="334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3" t="e">
        <f>VLOOKUP(I11,#REF!,4,0)*1000</f>
        <v>#REF!</v>
      </c>
      <c r="C11" s="333"/>
      <c r="D11" s="333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8" t="e">
        <f>+ ROUND((B11-B19)*F10/C10,0)</f>
        <v>#REF!</v>
      </c>
      <c r="C12" s="328"/>
      <c r="D12" s="328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9" t="s">
        <v>212</v>
      </c>
      <c r="C13" s="329"/>
      <c r="D13" s="329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8">
        <f>+IF($E$13=1,ROUNDDOWN($B$8*$F$10/$C$10,0),IF(MROUND($B$8*$F$10/$C$10,10)-($B$8*$F$10/$C$10)&gt;0,MROUND($B$8*$F$10/$C$10,10)-10,MROUND($B$8*$F$10/$C$10,10)))</f>
        <v>55500</v>
      </c>
      <c r="C14" s="328"/>
      <c r="D14" s="328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8">
        <f>ROUNDDOWN($B$8*$F$10/$C$10,0)-B14</f>
        <v>0</v>
      </c>
      <c r="C15" s="328"/>
      <c r="D15" s="328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9" t="s">
        <v>223</v>
      </c>
      <c r="C16" s="329"/>
      <c r="D16" s="329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3">
        <v>10000</v>
      </c>
      <c r="C17" s="333"/>
      <c r="D17" s="333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8">
        <f>+IF($E$16=1,B17*B15,0)</f>
        <v>0</v>
      </c>
      <c r="C18" s="328"/>
      <c r="D18" s="328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3">
        <v>10000</v>
      </c>
      <c r="C19" s="333"/>
      <c r="D19" s="333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8">
        <f>+B19*B14</f>
        <v>555000000</v>
      </c>
      <c r="C20" s="328"/>
      <c r="D20" s="328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4"/>
      <c r="C21" s="334"/>
      <c r="D21" s="334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5" t="s">
        <v>241</v>
      </c>
      <c r="F23" s="335"/>
      <c r="G23" s="335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7" t="s">
        <v>328</v>
      </c>
      <c r="F1" s="337"/>
      <c r="G1" s="338" t="s">
        <v>329</v>
      </c>
      <c r="H1" s="338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9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9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9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6" t="s">
        <v>398</v>
      </c>
      <c r="C62" s="336" t="s">
        <v>310</v>
      </c>
      <c r="D62" s="336" t="s">
        <v>403</v>
      </c>
      <c r="E62" s="340">
        <v>140130</v>
      </c>
      <c r="F62" s="340">
        <v>7</v>
      </c>
      <c r="G62" s="40">
        <v>215002</v>
      </c>
      <c r="H62" s="40">
        <v>0</v>
      </c>
    </row>
    <row r="63" spans="1:9" s="40" customFormat="1">
      <c r="B63" s="336"/>
      <c r="C63" s="336"/>
      <c r="D63" s="336"/>
      <c r="E63" s="340"/>
      <c r="F63" s="340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1" t="s">
        <v>20</v>
      </c>
      <c r="C32" s="341"/>
      <c r="D32" s="341"/>
      <c r="E32" s="341"/>
      <c r="F32" s="341"/>
      <c r="G32" s="341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1" t="s">
        <v>14</v>
      </c>
      <c r="C39" s="341"/>
      <c r="D39" s="341"/>
      <c r="E39" s="341"/>
      <c r="F39" s="341"/>
      <c r="G39" s="341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2"/>
      <c r="E43" s="343"/>
      <c r="F43" s="343"/>
      <c r="G43" s="343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3"/>
  <sheetViews>
    <sheetView tabSelected="1" view="pageBreakPreview" topLeftCell="A29" zoomScaleNormal="100" zoomScaleSheetLayoutView="100" workbookViewId="0">
      <selection activeCell="E44" sqref="E44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7109375" style="167" customWidth="1"/>
    <col min="5" max="6" width="24.5703125" style="167" customWidth="1"/>
    <col min="7" max="7" width="21.42578125" style="167" customWidth="1"/>
    <col min="8" max="8" width="17.5703125" style="167" bestFit="1" customWidth="1"/>
    <col min="9" max="9" width="14.85546875" style="167" bestFit="1" customWidth="1"/>
    <col min="10" max="10" width="11.85546875" style="167" bestFit="1" customWidth="1"/>
    <col min="11" max="11" width="19" style="167" bestFit="1" customWidth="1"/>
    <col min="12" max="16384" width="9.140625" style="167"/>
  </cols>
  <sheetData>
    <row r="1" spans="1:6" ht="24" customHeight="1">
      <c r="A1" s="359" t="s">
        <v>563</v>
      </c>
      <c r="B1" s="359"/>
      <c r="C1" s="359"/>
      <c r="D1" s="359"/>
      <c r="E1" s="359"/>
      <c r="F1" s="359"/>
    </row>
    <row r="2" spans="1:6" ht="15.75" customHeight="1">
      <c r="A2" s="356" t="s">
        <v>564</v>
      </c>
      <c r="B2" s="356"/>
      <c r="C2" s="356"/>
      <c r="D2" s="356"/>
      <c r="E2" s="356"/>
      <c r="F2" s="356"/>
    </row>
    <row r="3" spans="1:6" ht="19.5" customHeight="1">
      <c r="A3" s="357" t="s">
        <v>582</v>
      </c>
      <c r="B3" s="357"/>
      <c r="C3" s="357"/>
      <c r="D3" s="357"/>
      <c r="E3" s="357"/>
      <c r="F3" s="357"/>
    </row>
    <row r="4" spans="1:6" ht="18" customHeight="1">
      <c r="A4" s="358" t="s">
        <v>565</v>
      </c>
      <c r="B4" s="358"/>
      <c r="C4" s="358"/>
      <c r="D4" s="358"/>
      <c r="E4" s="358"/>
      <c r="F4" s="358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9" t="s">
        <v>566</v>
      </c>
      <c r="B6" s="359"/>
      <c r="C6" s="359"/>
      <c r="D6" s="359"/>
      <c r="E6" s="359"/>
      <c r="F6" s="359"/>
    </row>
    <row r="7" spans="1:6" ht="15.75" customHeight="1">
      <c r="A7" s="359" t="s">
        <v>567</v>
      </c>
      <c r="B7" s="359"/>
      <c r="C7" s="359"/>
      <c r="D7" s="359"/>
      <c r="E7" s="359"/>
      <c r="F7" s="359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568</v>
      </c>
      <c r="D9" s="163" t="s">
        <v>569</v>
      </c>
      <c r="E9" s="169"/>
      <c r="F9" s="169"/>
    </row>
    <row r="10" spans="1:6" ht="15.75" customHeight="1">
      <c r="A10" s="169"/>
      <c r="B10" s="169"/>
      <c r="C10" s="170" t="s">
        <v>570</v>
      </c>
      <c r="D10" s="164" t="s">
        <v>571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561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562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592</v>
      </c>
    </row>
    <row r="17" spans="1:11" ht="15.75" customHeight="1">
      <c r="A17" s="172"/>
      <c r="B17" s="173" t="s">
        <v>539</v>
      </c>
      <c r="C17" s="172"/>
      <c r="D17" s="173" t="s">
        <v>593</v>
      </c>
    </row>
    <row r="18" spans="1:11" s="174" customFormat="1" ht="15.75" customHeight="1">
      <c r="A18" s="380" t="s">
        <v>572</v>
      </c>
      <c r="B18" s="380"/>
      <c r="C18" s="380"/>
      <c r="D18" s="161" t="str">
        <f>"Từ ngày "&amp;TEXT(F25+1,"dd/mm/yyyy")&amp;" đến "&amp;TEXT(E25,"dd/mm/yyyy")</f>
        <v>Từ ngày 05/10/2026 đến 11/10/2026</v>
      </c>
      <c r="G18" s="175"/>
    </row>
    <row r="19" spans="1:11" ht="15.75" customHeight="1">
      <c r="A19" s="176"/>
      <c r="B19" s="177" t="s">
        <v>573</v>
      </c>
      <c r="C19" s="294"/>
      <c r="D19" s="295" t="str">
        <f>"From "&amp;TEXT(F25+1,"dd/mm/yyyy")&amp;" to "&amp;TEXT(E25,"dd/mm/yyyy")</f>
        <v>From 05/10/2026 to 11/10/2026</v>
      </c>
      <c r="E19" s="187"/>
      <c r="F19" s="187"/>
      <c r="G19" s="296"/>
      <c r="H19" s="178"/>
    </row>
    <row r="20" spans="1:11" ht="15.75" customHeight="1">
      <c r="A20" s="179">
        <v>5</v>
      </c>
      <c r="B20" s="179" t="s">
        <v>580</v>
      </c>
      <c r="C20" s="297"/>
      <c r="D20" s="298">
        <f>E25+1</f>
        <v>46307</v>
      </c>
      <c r="E20" s="299"/>
      <c r="F20" s="299"/>
      <c r="G20" s="296"/>
      <c r="H20" s="175"/>
    </row>
    <row r="21" spans="1:11" ht="15.75" customHeight="1">
      <c r="A21" s="176"/>
      <c r="B21" s="177" t="s">
        <v>581</v>
      </c>
      <c r="C21" s="294"/>
      <c r="D21" s="300">
        <f>D20</f>
        <v>46307</v>
      </c>
      <c r="E21" s="301"/>
      <c r="F21" s="301"/>
      <c r="G21" s="301"/>
      <c r="H21" s="175"/>
    </row>
    <row r="22" spans="1:11" ht="15.75" customHeight="1">
      <c r="A22" s="179"/>
      <c r="B22" s="179"/>
      <c r="C22" s="179"/>
      <c r="D22" s="179"/>
      <c r="E22" s="179"/>
      <c r="F22" s="180" t="s">
        <v>540</v>
      </c>
      <c r="H22" s="178"/>
    </row>
    <row r="23" spans="1:11" ht="15.75" customHeight="1">
      <c r="A23" s="360" t="s">
        <v>531</v>
      </c>
      <c r="B23" s="361"/>
      <c r="C23" s="362" t="s">
        <v>541</v>
      </c>
      <c r="D23" s="361"/>
      <c r="E23" s="274" t="s">
        <v>542</v>
      </c>
      <c r="F23" s="275" t="s">
        <v>560</v>
      </c>
      <c r="H23" s="178"/>
      <c r="K23" s="181"/>
    </row>
    <row r="24" spans="1:11" ht="15.75" customHeight="1">
      <c r="A24" s="363" t="s">
        <v>27</v>
      </c>
      <c r="B24" s="364"/>
      <c r="C24" s="365" t="s">
        <v>330</v>
      </c>
      <c r="D24" s="366"/>
      <c r="E24" s="182" t="s">
        <v>543</v>
      </c>
      <c r="F24" s="182" t="s">
        <v>559</v>
      </c>
      <c r="H24" s="178"/>
      <c r="K24" s="181"/>
    </row>
    <row r="25" spans="1:11" ht="15.75" customHeight="1">
      <c r="A25" s="183"/>
      <c r="B25" s="184"/>
      <c r="C25" s="185"/>
      <c r="D25" s="185"/>
      <c r="E25" s="186">
        <f>F25+7</f>
        <v>46306</v>
      </c>
      <c r="F25" s="186">
        <v>46299</v>
      </c>
      <c r="G25" s="187"/>
      <c r="H25" s="178"/>
      <c r="K25" s="181"/>
    </row>
    <row r="26" spans="1:11" ht="15.75" customHeight="1">
      <c r="A26" s="354" t="s">
        <v>574</v>
      </c>
      <c r="B26" s="355"/>
      <c r="C26" s="188" t="s">
        <v>544</v>
      </c>
      <c r="D26" s="188"/>
      <c r="E26" s="189"/>
      <c r="F26" s="271"/>
      <c r="H26" s="178"/>
      <c r="K26" s="190"/>
    </row>
    <row r="27" spans="1:11" ht="15.75" customHeight="1">
      <c r="A27" s="191"/>
      <c r="B27" s="192"/>
      <c r="C27" s="193" t="s">
        <v>545</v>
      </c>
      <c r="D27" s="194"/>
      <c r="E27" s="265"/>
      <c r="F27" s="262"/>
      <c r="H27" s="195"/>
      <c r="K27" s="190"/>
    </row>
    <row r="28" spans="1:11" ht="15.75" customHeight="1">
      <c r="A28" s="352">
        <v>1</v>
      </c>
      <c r="B28" s="353"/>
      <c r="C28" s="196" t="s">
        <v>546</v>
      </c>
      <c r="D28" s="197"/>
      <c r="E28" s="266"/>
      <c r="F28" s="272"/>
      <c r="H28" s="198"/>
      <c r="K28" s="190"/>
    </row>
    <row r="29" spans="1:11" ht="15.75" customHeight="1">
      <c r="A29" s="199"/>
      <c r="B29" s="200"/>
      <c r="C29" s="201" t="s">
        <v>547</v>
      </c>
      <c r="D29" s="202"/>
      <c r="E29" s="262"/>
      <c r="F29" s="262"/>
      <c r="H29" s="198"/>
      <c r="K29" s="190"/>
    </row>
    <row r="30" spans="1:11" ht="15.75" customHeight="1">
      <c r="A30" s="367">
        <v>1.1000000000000001</v>
      </c>
      <c r="B30" s="368"/>
      <c r="C30" s="203" t="s">
        <v>584</v>
      </c>
      <c r="D30" s="204"/>
      <c r="E30" s="162">
        <f>F34</f>
        <v>733088658936</v>
      </c>
      <c r="F30" s="162">
        <v>747721684039</v>
      </c>
      <c r="G30" s="205"/>
      <c r="H30" s="206"/>
      <c r="I30" s="205"/>
      <c r="J30" s="205"/>
      <c r="K30" s="181"/>
    </row>
    <row r="31" spans="1:11" ht="15.75" customHeight="1">
      <c r="A31" s="349">
        <v>1.2</v>
      </c>
      <c r="B31" s="350"/>
      <c r="C31" s="207" t="s">
        <v>585</v>
      </c>
      <c r="D31" s="208"/>
      <c r="E31" s="252">
        <f>F35</f>
        <v>13128.42</v>
      </c>
      <c r="F31" s="252">
        <v>13255.18</v>
      </c>
      <c r="G31" s="205"/>
      <c r="H31" s="206"/>
      <c r="I31" s="205"/>
      <c r="J31" s="205"/>
      <c r="K31" s="181"/>
    </row>
    <row r="32" spans="1:11" ht="15.75" customHeight="1">
      <c r="A32" s="352">
        <v>2</v>
      </c>
      <c r="B32" s="353"/>
      <c r="C32" s="196" t="s">
        <v>548</v>
      </c>
      <c r="D32" s="197"/>
      <c r="E32" s="253"/>
      <c r="F32" s="253"/>
      <c r="G32" s="205"/>
      <c r="H32" s="206"/>
      <c r="I32" s="205"/>
      <c r="J32" s="205"/>
      <c r="K32" s="181"/>
    </row>
    <row r="33" spans="1:11" ht="15.75" customHeight="1">
      <c r="A33" s="209"/>
      <c r="B33" s="210"/>
      <c r="C33" s="207" t="s">
        <v>549</v>
      </c>
      <c r="D33" s="202"/>
      <c r="E33" s="254"/>
      <c r="F33" s="254"/>
      <c r="G33" s="205"/>
      <c r="H33" s="206"/>
      <c r="I33" s="205"/>
      <c r="J33" s="205"/>
      <c r="K33" s="181"/>
    </row>
    <row r="34" spans="1:11" ht="15.75" customHeight="1">
      <c r="A34" s="367">
        <v>2.1</v>
      </c>
      <c r="B34" s="368"/>
      <c r="C34" s="203" t="s">
        <v>586</v>
      </c>
      <c r="D34" s="204"/>
      <c r="E34" s="162">
        <v>731155965703</v>
      </c>
      <c r="F34" s="162">
        <v>733088658936</v>
      </c>
      <c r="G34" s="205"/>
      <c r="H34" s="206"/>
      <c r="I34" s="205"/>
      <c r="J34" s="205"/>
      <c r="K34" s="211"/>
    </row>
    <row r="35" spans="1:11" ht="15.75" customHeight="1">
      <c r="A35" s="349">
        <v>2.2000000000000002</v>
      </c>
      <c r="B35" s="350"/>
      <c r="C35" s="212" t="s">
        <v>587</v>
      </c>
      <c r="D35" s="202"/>
      <c r="E35" s="252">
        <v>13141.72</v>
      </c>
      <c r="F35" s="252">
        <v>13128.42</v>
      </c>
      <c r="G35" s="205"/>
      <c r="H35" s="206"/>
      <c r="I35" s="205"/>
      <c r="J35" s="205"/>
    </row>
    <row r="36" spans="1:11" ht="15.75" customHeight="1">
      <c r="A36" s="369">
        <v>3</v>
      </c>
      <c r="B36" s="370"/>
      <c r="C36" s="213" t="s">
        <v>576</v>
      </c>
      <c r="D36" s="214"/>
      <c r="E36" s="255"/>
      <c r="F36" s="255"/>
      <c r="G36" s="205"/>
      <c r="H36" s="206"/>
      <c r="I36" s="205"/>
      <c r="J36" s="205"/>
    </row>
    <row r="37" spans="1:11" ht="15.75" customHeight="1">
      <c r="A37" s="215"/>
      <c r="B37" s="216"/>
      <c r="C37" s="217" t="s">
        <v>577</v>
      </c>
      <c r="D37" s="218"/>
      <c r="E37" s="291">
        <f>E34-E30</f>
        <v>-1932693233</v>
      </c>
      <c r="F37" s="291">
        <v>-14633025103</v>
      </c>
      <c r="G37" s="205"/>
      <c r="H37" s="206"/>
      <c r="I37" s="205"/>
      <c r="J37" s="205"/>
    </row>
    <row r="38" spans="1:11" ht="15.75" customHeight="1">
      <c r="A38" s="371">
        <v>3.1</v>
      </c>
      <c r="B38" s="372"/>
      <c r="C38" s="219" t="s">
        <v>550</v>
      </c>
      <c r="D38" s="220"/>
      <c r="E38" s="255"/>
      <c r="F38" s="255"/>
      <c r="G38" s="205"/>
      <c r="H38" s="206"/>
      <c r="I38" s="205"/>
      <c r="J38" s="205"/>
    </row>
    <row r="39" spans="1:11" ht="15.75" customHeight="1">
      <c r="A39" s="221"/>
      <c r="B39" s="222"/>
      <c r="C39" s="217" t="s">
        <v>551</v>
      </c>
      <c r="D39" s="223"/>
      <c r="E39" s="291">
        <f>E37-E41</f>
        <v>738441055</v>
      </c>
      <c r="F39" s="291">
        <v>-7088897808</v>
      </c>
      <c r="G39" s="205"/>
      <c r="H39" s="206"/>
      <c r="I39" s="205"/>
      <c r="J39" s="205"/>
    </row>
    <row r="40" spans="1:11" ht="15.75" customHeight="1">
      <c r="A40" s="347">
        <v>3.2</v>
      </c>
      <c r="B40" s="348"/>
      <c r="C40" s="224" t="s">
        <v>583</v>
      </c>
      <c r="D40" s="225"/>
      <c r="E40" s="256"/>
      <c r="F40" s="256"/>
      <c r="G40" s="205"/>
      <c r="H40" s="206"/>
      <c r="I40" s="205"/>
      <c r="J40" s="205"/>
    </row>
    <row r="41" spans="1:11" ht="15.75" customHeight="1">
      <c r="A41" s="289"/>
      <c r="B41" s="290"/>
      <c r="C41" s="166" t="s">
        <v>579</v>
      </c>
      <c r="D41" s="223"/>
      <c r="E41" s="291">
        <v>-2671134288</v>
      </c>
      <c r="F41" s="291">
        <v>-7544127295</v>
      </c>
      <c r="G41" s="205"/>
      <c r="H41" s="269"/>
      <c r="I41" s="205"/>
      <c r="J41" s="205"/>
    </row>
    <row r="42" spans="1:11" ht="15.75" customHeight="1">
      <c r="A42" s="347">
        <v>3.3</v>
      </c>
      <c r="B42" s="348"/>
      <c r="C42" s="219" t="s">
        <v>552</v>
      </c>
      <c r="D42" s="220"/>
      <c r="E42" s="257"/>
      <c r="F42" s="257"/>
      <c r="G42" s="205"/>
      <c r="H42" s="206"/>
      <c r="I42" s="205"/>
      <c r="J42" s="205"/>
    </row>
    <row r="43" spans="1:11" ht="15.75" customHeight="1">
      <c r="A43" s="221"/>
      <c r="B43" s="226"/>
      <c r="C43" s="166" t="s">
        <v>553</v>
      </c>
      <c r="D43" s="223"/>
      <c r="E43" s="258"/>
      <c r="F43" s="258"/>
      <c r="G43" s="205"/>
      <c r="H43" s="206"/>
      <c r="I43" s="205"/>
      <c r="J43" s="205"/>
    </row>
    <row r="44" spans="1:11" ht="15.75" customHeight="1">
      <c r="A44" s="369">
        <v>4</v>
      </c>
      <c r="B44" s="373">
        <v>4</v>
      </c>
      <c r="C44" s="227" t="s">
        <v>575</v>
      </c>
      <c r="D44" s="220"/>
      <c r="E44" s="270"/>
      <c r="F44" s="270"/>
      <c r="G44" s="205"/>
      <c r="H44" s="206"/>
      <c r="I44" s="205"/>
      <c r="J44" s="205"/>
    </row>
    <row r="45" spans="1:11" ht="15.75" customHeight="1">
      <c r="A45" s="228"/>
      <c r="B45" s="229"/>
      <c r="C45" s="166" t="s">
        <v>578</v>
      </c>
      <c r="D45" s="223"/>
      <c r="E45" s="259">
        <f>E35/E31-1</f>
        <v>1.013069356403884E-3</v>
      </c>
      <c r="F45" s="259">
        <v>-9.5630538400837128E-3</v>
      </c>
      <c r="G45" s="195"/>
      <c r="H45" s="206"/>
      <c r="I45" s="205"/>
      <c r="J45" s="205"/>
    </row>
    <row r="46" spans="1:11" ht="15.75" customHeight="1">
      <c r="A46" s="369">
        <v>5</v>
      </c>
      <c r="B46" s="373"/>
      <c r="C46" s="230" t="s">
        <v>554</v>
      </c>
      <c r="D46" s="231"/>
      <c r="E46" s="260"/>
      <c r="F46" s="260"/>
      <c r="G46" s="205"/>
      <c r="H46" s="206"/>
      <c r="I46" s="205"/>
      <c r="J46" s="205"/>
    </row>
    <row r="47" spans="1:11" ht="15.75" customHeight="1">
      <c r="A47" s="215"/>
      <c r="B47" s="216"/>
      <c r="C47" s="232" t="s">
        <v>555</v>
      </c>
      <c r="D47" s="233"/>
      <c r="E47" s="261"/>
      <c r="F47" s="261"/>
      <c r="G47" s="205"/>
      <c r="H47" s="206"/>
      <c r="I47" s="205"/>
      <c r="J47" s="205"/>
    </row>
    <row r="48" spans="1:11" ht="15.75" customHeight="1">
      <c r="A48" s="378">
        <v>5.0999999999999996</v>
      </c>
      <c r="B48" s="379"/>
      <c r="C48" s="234" t="s">
        <v>588</v>
      </c>
      <c r="D48" s="204"/>
      <c r="E48" s="293">
        <v>894247330019</v>
      </c>
      <c r="F48" s="293">
        <v>894247330019</v>
      </c>
      <c r="G48" s="205"/>
      <c r="H48" s="206"/>
      <c r="I48" s="205"/>
      <c r="J48" s="205"/>
    </row>
    <row r="49" spans="1:10" ht="15.75" customHeight="1">
      <c r="A49" s="378">
        <v>5.2</v>
      </c>
      <c r="B49" s="379"/>
      <c r="C49" s="235" t="s">
        <v>589</v>
      </c>
      <c r="D49" s="236"/>
      <c r="E49" s="293">
        <v>659384791640</v>
      </c>
      <c r="F49" s="293">
        <v>521535600855</v>
      </c>
      <c r="G49" s="205"/>
      <c r="H49" s="206"/>
      <c r="I49" s="205"/>
      <c r="J49" s="205"/>
    </row>
    <row r="50" spans="1:10" ht="15.75" customHeight="1">
      <c r="A50" s="376">
        <v>6</v>
      </c>
      <c r="B50" s="377"/>
      <c r="C50" s="237" t="s">
        <v>595</v>
      </c>
      <c r="D50" s="238"/>
      <c r="E50" s="263"/>
      <c r="F50" s="273"/>
      <c r="G50" s="205"/>
      <c r="H50" s="206"/>
      <c r="I50" s="205"/>
      <c r="J50" s="205"/>
    </row>
    <row r="51" spans="1:10" ht="15.75" customHeight="1">
      <c r="A51" s="378">
        <v>6.1</v>
      </c>
      <c r="B51" s="379">
        <v>6.1</v>
      </c>
      <c r="C51" s="239" t="s">
        <v>596</v>
      </c>
      <c r="D51" s="240"/>
      <c r="E51" s="292">
        <v>219695.58</v>
      </c>
      <c r="F51" s="292">
        <v>219569.58</v>
      </c>
      <c r="G51" s="268"/>
      <c r="H51" s="206"/>
      <c r="I51" s="205"/>
      <c r="J51" s="205"/>
    </row>
    <row r="52" spans="1:10" ht="15.75" customHeight="1">
      <c r="A52" s="378">
        <v>6.2</v>
      </c>
      <c r="B52" s="379"/>
      <c r="C52" s="203" t="s">
        <v>590</v>
      </c>
      <c r="D52" s="234"/>
      <c r="E52" s="162">
        <f>E51*E35</f>
        <v>2887177797.5975995</v>
      </c>
      <c r="F52" s="162">
        <v>2882601665.4635997</v>
      </c>
      <c r="G52" s="267"/>
      <c r="H52" s="206"/>
      <c r="I52" s="205"/>
      <c r="J52" s="205"/>
    </row>
    <row r="53" spans="1:10" ht="15.75" customHeight="1" thickBot="1">
      <c r="A53" s="374">
        <v>6.2</v>
      </c>
      <c r="B53" s="375">
        <v>6.3</v>
      </c>
      <c r="C53" s="241" t="s">
        <v>594</v>
      </c>
      <c r="D53" s="241"/>
      <c r="E53" s="264">
        <f>E52/E34</f>
        <v>3.9487851197679879E-3</v>
      </c>
      <c r="F53" s="264">
        <v>3.9321323967109086E-3</v>
      </c>
      <c r="G53" s="267"/>
      <c r="H53" s="206"/>
      <c r="I53" s="205"/>
      <c r="J53" s="205"/>
    </row>
    <row r="54" spans="1:10" ht="15.75" customHeight="1">
      <c r="A54" s="242"/>
      <c r="B54" s="242"/>
      <c r="C54" s="242"/>
      <c r="D54" s="242"/>
      <c r="E54" s="243"/>
      <c r="F54" s="243"/>
    </row>
    <row r="55" spans="1:10">
      <c r="B55" s="244"/>
      <c r="C55" s="287" t="s">
        <v>556</v>
      </c>
      <c r="D55" s="287"/>
      <c r="E55" s="345" t="s">
        <v>557</v>
      </c>
      <c r="F55" s="345"/>
    </row>
    <row r="56" spans="1:10">
      <c r="B56" s="244"/>
      <c r="C56" s="245" t="s">
        <v>591</v>
      </c>
      <c r="D56" s="287"/>
      <c r="E56" s="344" t="s">
        <v>558</v>
      </c>
      <c r="F56" s="345"/>
    </row>
    <row r="57" spans="1:10" ht="14.25" customHeight="1">
      <c r="C57" s="246"/>
      <c r="D57" s="246"/>
      <c r="E57" s="173"/>
      <c r="F57" s="173"/>
    </row>
    <row r="58" spans="1:10" ht="14.25" customHeight="1">
      <c r="A58" s="247"/>
      <c r="B58" s="247"/>
    </row>
    <row r="59" spans="1:10" ht="14.25" customHeight="1">
      <c r="A59" s="247"/>
      <c r="B59" s="247"/>
    </row>
    <row r="60" spans="1:10" ht="14.25" customHeight="1">
      <c r="A60" s="247"/>
      <c r="B60" s="247"/>
    </row>
    <row r="61" spans="1:10" ht="14.25" customHeight="1">
      <c r="A61" s="247"/>
      <c r="B61" s="247"/>
    </row>
    <row r="62" spans="1:10" ht="14.25" customHeight="1">
      <c r="A62" s="247"/>
      <c r="B62" s="247"/>
    </row>
    <row r="63" spans="1:10" ht="14.25" customHeight="1">
      <c r="A63" s="247"/>
      <c r="B63" s="247"/>
    </row>
    <row r="64" spans="1:10" ht="14.25" customHeight="1">
      <c r="A64" s="302"/>
      <c r="B64" s="302"/>
      <c r="C64" s="303"/>
      <c r="D64" s="303"/>
      <c r="E64" s="303"/>
      <c r="F64" s="303"/>
    </row>
    <row r="65" spans="1:11" s="276" customFormat="1">
      <c r="A65" s="281" t="s">
        <v>597</v>
      </c>
      <c r="B65" s="281"/>
      <c r="C65" s="281"/>
      <c r="D65" s="281"/>
      <c r="E65" s="351" t="s">
        <v>598</v>
      </c>
      <c r="F65" s="351"/>
      <c r="G65" s="277"/>
      <c r="H65" s="278"/>
      <c r="I65" s="279"/>
      <c r="J65" s="280"/>
      <c r="K65" s="280"/>
    </row>
    <row r="66" spans="1:11" s="276" customFormat="1" ht="16.5" customHeight="1">
      <c r="A66" s="282" t="s">
        <v>600</v>
      </c>
      <c r="B66" s="283"/>
      <c r="C66" s="283"/>
      <c r="D66" s="283"/>
      <c r="E66" s="307" t="s">
        <v>601</v>
      </c>
      <c r="F66" s="308"/>
      <c r="G66" s="304"/>
      <c r="H66" s="278"/>
      <c r="I66" s="279"/>
      <c r="J66" s="280"/>
      <c r="K66" s="280"/>
    </row>
    <row r="67" spans="1:11" s="276" customFormat="1" ht="15.75" customHeight="1">
      <c r="A67" s="284" t="s">
        <v>599</v>
      </c>
      <c r="B67" s="285"/>
      <c r="C67" s="285"/>
      <c r="D67" s="285"/>
      <c r="E67" s="306" t="s">
        <v>602</v>
      </c>
      <c r="F67" s="306"/>
      <c r="G67" s="305"/>
      <c r="H67" s="278"/>
      <c r="I67" s="279"/>
      <c r="J67" s="280"/>
      <c r="K67" s="280"/>
    </row>
    <row r="68" spans="1:11" ht="14.25" customHeight="1">
      <c r="A68" s="247"/>
      <c r="B68" s="247"/>
      <c r="C68" s="287"/>
      <c r="E68" s="345"/>
      <c r="F68" s="345"/>
    </row>
    <row r="69" spans="1:11" ht="14.25" customHeight="1">
      <c r="A69" s="286"/>
      <c r="B69" s="286"/>
      <c r="C69" s="288"/>
      <c r="D69" s="172"/>
      <c r="E69" s="346"/>
      <c r="F69" s="346"/>
    </row>
    <row r="70" spans="1:11" ht="16.5">
      <c r="A70" s="248"/>
      <c r="B70" s="248"/>
      <c r="C70" s="248"/>
      <c r="D70" s="248"/>
    </row>
    <row r="71" spans="1:11" ht="16.5">
      <c r="A71" s="249"/>
      <c r="B71" s="249"/>
      <c r="C71" s="249"/>
      <c r="D71" s="249"/>
    </row>
    <row r="72" spans="1:11" ht="16.5">
      <c r="A72" s="250"/>
      <c r="B72" s="250"/>
      <c r="C72" s="249"/>
      <c r="D72" s="249"/>
    </row>
    <row r="73" spans="1:11" ht="15.75">
      <c r="A73" s="251"/>
      <c r="B73" s="251"/>
    </row>
  </sheetData>
  <mergeCells count="35"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18:C18"/>
    <mergeCell ref="A31:B31"/>
    <mergeCell ref="A28:B28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30:B30"/>
    <mergeCell ref="E56:F56"/>
    <mergeCell ref="E68:F68"/>
    <mergeCell ref="E69:F69"/>
    <mergeCell ref="A40:B40"/>
    <mergeCell ref="A35:B35"/>
    <mergeCell ref="E65:F65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ahMuHLuN2Luqnb34ZW16wcWtfB0L+gZVaf94UfZKYNs=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aEeU6ZTL+huZJmDT8YVUXePA/sunoE9LLDpmRuLezWs=</DigestValue>
    </Reference>
  </SignedInfo>
  <SignatureValue>K845xCGp/CNXmTOv8P6e0IrSNiENbkic4c5KYmfImJuI2qRk33O8o6/3LmP7CJIAiB4T3MlKNYY5
R2EdtW59kndQofGBH/WRb+lw73gYRbZjVuqX9ZnNR8MyT8VCCSHGlpJ7Qz12O0rlYZtzVqkqHuvX
x/ZrQ8nAeBMQzkgg89wWpFSpVK7w2ZllopY1yrR0yHFlLr6t3P/T0v47sWCm+LMZw9wEiXG8V7cW
LfIRsbE/CaW7tDzyf/8EcnpbdTJjeNQViKSScdJ7hD+9xqk1/NdX8uDyCoyfbzv35aamorL8NAaN
7S9R7rKxKdLA2pXVsp5AZKqgquO5aaUAZ0xwZg==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Z41+DUDGbHIl2SF0SnKB7F18i47Rlpz3Htkg6uuJabY=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r79DJKb+NIDtpc9CZRv36gcR+BgPafrcUakkMCsejAI=</DigestValue>
      </Reference>
      <Reference URI="/xl/worksheets/sheet3.xml?ContentType=application/vnd.openxmlformats-officedocument.spreadsheetml.worksheet+xml">
        <DigestMethod Algorithm="http://www.w3.org/2001/04/xmlenc#sha256"/>
        <DigestValue>MssXXjvk9zRGNCSDJAS7ig4gcz1eJ8eJ8fZYqqtrnXo=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k2cDYsPzgDZnQXKvz2fsBtR5JnzD8RBRaykbJDvSUWw=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2026-10-12T04:04:32Z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2026-10-12T04:04:32Z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o1TpVmZFroC+9ccr4ARvtv68A6YzGBMpzDc9dQOzCNU=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KAXwfrwuvJZ2h17GFQk5g3ZRzZVhIdFmYU2tbnxCTvQ=</DigestValue>
    </Reference>
  </SignedInfo>
  <SignatureValue>lFrZOS3jB3tal+gAbVdnxpXaTET28gK+Px8QyZuZdwXRstxRhhR9uDFmgaxURPc6nA2mc1zde/1k
u7598MdBjtbuGsRcBoSF0m5GteJoqOniXYnpOAWhpS/zVP1bMd84jIFVK+8c0Wjc/GNkS0rh0+Gm
RQoGryr3B+LijSkkLGB1FR8jAAz/nDap1z5Gs8HgAySgNbbceGHclCAVcSbKHVBn5Uy/1FOAT2Wn
fbtyU4jdUAR8p8yKOszg38XHGt8Zg/FaGNSArgywBAwoM0ZeNUxDFM5wuaEGTpe4oJJkTm0rsl8D
RjWWtf99IVKD/0OSYQq63owHg3sfldlHONWIFg==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Z41+DUDGbHIl2SF0SnKB7F18i47Rlpz3Htkg6uuJabY=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r79DJKb+NIDtpc9CZRv36gcR+BgPafrcUakkMCsejAI=</DigestValue>
      </Reference>
      <Reference URI="/xl/worksheets/sheet3.xml?ContentType=application/vnd.openxmlformats-officedocument.spreadsheetml.worksheet+xml">
        <DigestMethod Algorithm="http://www.w3.org/2001/04/xmlenc#sha256"/>
        <DigestValue>MssXXjvk9zRGNCSDJAS7ig4gcz1eJ8eJ8fZYqqtrnXo=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k2cDYsPzgDZnQXKvz2fsBtR5JnzD8RBRaykbJDvSUWw=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2026-10-12T10:06:23Z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2026-10-12T10:06:23Z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2024-11-11T03:12:35Z</cp:lastPrinted>
  <dcterms:created xsi:type="dcterms:W3CDTF">2014-09-25T08:23:57Z</dcterms:created>
  <dcterms:modified xsi:type="dcterms:W3CDTF">2026-10-12T03:40:05Z</dcterms:modified>
</cp:coreProperties>
</file>