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<sst xmlns="http://schemas.openxmlformats.org/spreadsheetml/2006/main" count="1394" uniqueCount="603">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</sst>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91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9" t="s">
        <v>50</v>
      </c>
      <c r="B2" s="310"/>
      <c r="C2" s="310"/>
      <c r="D2" s="310"/>
      <c r="E2" s="310"/>
      <c r="F2" s="310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1" t="s">
        <v>51</v>
      </c>
      <c r="D3" s="311"/>
      <c r="E3" s="311"/>
      <c r="F3" s="311"/>
      <c r="G3" s="311"/>
      <c r="H3" s="311"/>
      <c r="I3" s="311"/>
      <c r="J3" s="311"/>
      <c r="K3" s="311"/>
      <c r="L3" s="311"/>
      <c r="M3" s="312" t="s">
        <v>23</v>
      </c>
      <c r="N3" s="319"/>
      <c r="O3" s="326" t="s">
        <v>24</v>
      </c>
      <c r="P3" s="327"/>
      <c r="Q3" s="312" t="s">
        <v>5</v>
      </c>
      <c r="R3" s="312"/>
      <c r="S3" s="319"/>
      <c r="T3" s="314"/>
      <c r="U3" s="321" t="s">
        <v>26</v>
      </c>
      <c r="V3" s="322"/>
      <c r="W3" s="323" t="s">
        <v>25</v>
      </c>
    </row>
    <row r="4" spans="1:23" ht="12.75" customHeight="1">
      <c r="A4" s="319" t="s">
        <v>27</v>
      </c>
      <c r="B4" s="312" t="s">
        <v>28</v>
      </c>
      <c r="C4" s="312" t="s">
        <v>29</v>
      </c>
      <c r="D4" s="312" t="s">
        <v>30</v>
      </c>
      <c r="E4" s="312" t="s">
        <v>31</v>
      </c>
      <c r="F4" s="312" t="s">
        <v>32</v>
      </c>
      <c r="G4" s="312" t="s">
        <v>33</v>
      </c>
      <c r="H4" s="315" t="s">
        <v>52</v>
      </c>
      <c r="I4" s="312" t="s">
        <v>34</v>
      </c>
      <c r="J4" s="314"/>
      <c r="K4" s="312" t="s">
        <v>35</v>
      </c>
      <c r="L4" s="312" t="s">
        <v>36</v>
      </c>
      <c r="M4" s="312" t="s">
        <v>35</v>
      </c>
      <c r="N4" s="312" t="s">
        <v>37</v>
      </c>
      <c r="O4" s="312" t="s">
        <v>35</v>
      </c>
      <c r="P4" s="312" t="s">
        <v>37</v>
      </c>
      <c r="Q4" s="312" t="s">
        <v>38</v>
      </c>
      <c r="R4" s="312" t="s">
        <v>39</v>
      </c>
      <c r="S4" s="312" t="s">
        <v>36</v>
      </c>
      <c r="T4" s="312" t="s">
        <v>39</v>
      </c>
      <c r="U4" s="315" t="s">
        <v>36</v>
      </c>
      <c r="V4" s="312" t="s">
        <v>39</v>
      </c>
      <c r="W4" s="324"/>
    </row>
    <row r="5" spans="1:23">
      <c r="A5" s="314"/>
      <c r="B5" s="314"/>
      <c r="C5" s="314"/>
      <c r="D5" s="314"/>
      <c r="E5" s="314"/>
      <c r="F5" s="314"/>
      <c r="G5" s="314"/>
      <c r="H5" s="316"/>
      <c r="I5" s="106" t="s">
        <v>40</v>
      </c>
      <c r="J5" s="106" t="s">
        <v>41</v>
      </c>
      <c r="K5" s="314"/>
      <c r="L5" s="314"/>
      <c r="M5" s="314"/>
      <c r="N5" s="314"/>
      <c r="O5" s="314"/>
      <c r="P5" s="314"/>
      <c r="Q5" s="313"/>
      <c r="R5" s="313"/>
      <c r="S5" s="314"/>
      <c r="T5" s="313"/>
      <c r="U5" s="316"/>
      <c r="V5" s="320"/>
      <c r="W5" s="32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7" t="s">
        <v>5</v>
      </c>
      <c r="B179" s="318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3" t="s">
        <v>210</v>
      </c>
      <c r="B1" s="333"/>
      <c r="C1" s="333"/>
      <c r="D1" s="333"/>
      <c r="E1" s="333"/>
      <c r="F1" s="333"/>
      <c r="G1" s="333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4" t="e">
        <f>#REF!</f>
        <v>#REF!</v>
      </c>
      <c r="C2" s="335"/>
      <c r="D2" s="335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2"/>
      <c r="C3" s="332"/>
      <c r="D3" s="332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8">
        <v>41948</v>
      </c>
      <c r="C4" s="328"/>
      <c r="D4" s="328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8">
        <v>41949</v>
      </c>
      <c r="C5" s="328"/>
      <c r="D5" s="328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2">
        <v>111000</v>
      </c>
      <c r="C6" s="332"/>
      <c r="D6" s="332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0">
        <f>+$B$6*$F$7/$C$7</f>
        <v>111000</v>
      </c>
      <c r="C8" s="330"/>
      <c r="D8" s="330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8" t="s">
        <v>226</v>
      </c>
      <c r="C9" s="328"/>
      <c r="D9" s="328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2" t="e">
        <f>VLOOKUP(I11,#REF!,4,0)*1000</f>
        <v>#REF!</v>
      </c>
      <c r="C11" s="332"/>
      <c r="D11" s="332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0" t="e">
        <f>+ ROUND((B11-B19)*F10/C10,0)</f>
        <v>#REF!</v>
      </c>
      <c r="C12" s="330"/>
      <c r="D12" s="330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1" t="s">
        <v>212</v>
      </c>
      <c r="C13" s="331"/>
      <c r="D13" s="331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0">
        <f>+IF($E$13=1,ROUNDDOWN($B$8*$F$10/$C$10,0),IF(MROUND($B$8*$F$10/$C$10,10)-($B$8*$F$10/$C$10)&gt;0,MROUND($B$8*$F$10/$C$10,10)-10,MROUND($B$8*$F$10/$C$10,10)))</f>
        <v>55500</v>
      </c>
      <c r="C14" s="330"/>
      <c r="D14" s="330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0">
        <f>ROUNDDOWN($B$8*$F$10/$C$10,0)-B14</f>
        <v>0</v>
      </c>
      <c r="C15" s="330"/>
      <c r="D15" s="330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1" t="s">
        <v>223</v>
      </c>
      <c r="C16" s="331"/>
      <c r="D16" s="331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2">
        <v>10000</v>
      </c>
      <c r="C17" s="332"/>
      <c r="D17" s="332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0">
        <f>+IF($E$16=1,B17*B15,0)</f>
        <v>0</v>
      </c>
      <c r="C18" s="330"/>
      <c r="D18" s="330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2">
        <v>10000</v>
      </c>
      <c r="C19" s="332"/>
      <c r="D19" s="332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0">
        <f>+B19*B14</f>
        <v>555000000</v>
      </c>
      <c r="C20" s="330"/>
      <c r="D20" s="330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8"/>
      <c r="C21" s="328"/>
      <c r="D21" s="328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9" t="s">
        <v>241</v>
      </c>
      <c r="F23" s="329"/>
      <c r="G23" s="329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0" zoomScaleNormal="100" zoomScaleSheetLayoutView="100" workbookViewId="0">
      <selection activeCell="G30" sqref="G30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44" t="s">
        <v>563</v>
      </c>
      <c r="B1" s="344"/>
      <c r="C1" s="344"/>
      <c r="D1" s="344"/>
      <c r="E1" s="344"/>
      <c r="F1" s="344"/>
    </row>
    <row r="2" spans="1:6" ht="15.75" customHeight="1">
      <c r="A2" s="368" t="s">
        <v>564</v>
      </c>
      <c r="B2" s="368"/>
      <c r="C2" s="368"/>
      <c r="D2" s="368"/>
      <c r="E2" s="368"/>
      <c r="F2" s="368"/>
    </row>
    <row r="3" spans="1:6" ht="19.5" customHeight="1">
      <c r="A3" s="369" t="s">
        <v>582</v>
      </c>
      <c r="B3" s="369"/>
      <c r="C3" s="369"/>
      <c r="D3" s="369"/>
      <c r="E3" s="369"/>
      <c r="F3" s="369"/>
    </row>
    <row r="4" spans="1:6" ht="18" customHeight="1">
      <c r="A4" s="370" t="s">
        <v>565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44" t="s">
        <v>566</v>
      </c>
      <c r="B6" s="344"/>
      <c r="C6" s="344"/>
      <c r="D6" s="344"/>
      <c r="E6" s="344"/>
      <c r="F6" s="344"/>
    </row>
    <row r="7" spans="1:6" ht="15.75" customHeight="1">
      <c r="A7" s="344" t="s">
        <v>567</v>
      </c>
      <c r="B7" s="344"/>
      <c r="C7" s="344"/>
      <c r="D7" s="344"/>
      <c r="E7" s="344"/>
      <c r="F7" s="344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63" t="s">
        <v>572</v>
      </c>
      <c r="B18" s="363"/>
      <c r="C18" s="363"/>
      <c r="D18" s="161" t="str">
        <f>"Từ ngày "&amp;TEXT(F25+1,"dd/mm/yyyy")&amp;" đến "&amp;TEXT(E25,"dd/mm/yyyy")</f>
        <v>Từ ngày 28/09/2026 đến 04/10/2026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28/09/2026 to 04/10/2026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46300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46300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71" t="s">
        <v>531</v>
      </c>
      <c r="B23" s="372"/>
      <c r="C23" s="373" t="s">
        <v>541</v>
      </c>
      <c r="D23" s="372"/>
      <c r="E23" s="274" t="s">
        <v>542</v>
      </c>
      <c r="F23" s="275" t="s">
        <v>560</v>
      </c>
      <c r="H23" s="178"/>
      <c r="K23" s="181"/>
    </row>
    <row r="24" spans="1:11" ht="15.75" customHeight="1">
      <c r="A24" s="374" t="s">
        <v>27</v>
      </c>
      <c r="B24" s="375"/>
      <c r="C24" s="376" t="s">
        <v>330</v>
      </c>
      <c r="D24" s="377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46299</v>
      </c>
      <c r="F25" s="186">
        <v>46292</v>
      </c>
      <c r="G25" s="187"/>
      <c r="H25" s="178"/>
      <c r="K25" s="181"/>
    </row>
    <row r="26" spans="1:11" ht="15.75" customHeight="1">
      <c r="A26" s="366" t="s">
        <v>574</v>
      </c>
      <c r="B26" s="367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9">
        <v>1</v>
      </c>
      <c r="B28" s="360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1">
        <v>1.1000000000000001</v>
      </c>
      <c r="B30" s="362"/>
      <c r="C30" s="203" t="s">
        <v>584</v>
      </c>
      <c r="D30" s="204"/>
      <c r="E30" s="162">
        <f>F34</f>
        <v>747721684039</v>
      </c>
      <c r="F30" s="162">
        <v>749487364837</v>
      </c>
      <c r="G30" s="205"/>
      <c r="H30" s="206"/>
      <c r="I30" s="205"/>
      <c r="J30" s="205"/>
      <c r="K30" s="181"/>
    </row>
    <row r="31" spans="1:11" ht="15.75" customHeight="1">
      <c r="A31" s="364">
        <v>1.2</v>
      </c>
      <c r="B31" s="365"/>
      <c r="C31" s="207" t="s">
        <v>585</v>
      </c>
      <c r="D31" s="208"/>
      <c r="E31" s="252">
        <f>F35</f>
        <v>13255.18</v>
      </c>
      <c r="F31" s="252">
        <v>13212.05</v>
      </c>
      <c r="G31" s="205"/>
      <c r="H31" s="206"/>
      <c r="I31" s="205"/>
      <c r="J31" s="205"/>
      <c r="K31" s="181"/>
    </row>
    <row r="32" spans="1:11" ht="15.75" customHeight="1">
      <c r="A32" s="359">
        <v>2</v>
      </c>
      <c r="B32" s="360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1">
        <v>2.1</v>
      </c>
      <c r="B34" s="362"/>
      <c r="C34" s="203" t="s">
        <v>586</v>
      </c>
      <c r="D34" s="204"/>
      <c r="E34" s="162">
        <v>733088658936</v>
      </c>
      <c r="F34" s="162">
        <v>747721684039</v>
      </c>
      <c r="G34" s="205"/>
      <c r="H34" s="206"/>
      <c r="I34" s="205"/>
      <c r="J34" s="205"/>
      <c r="K34" s="211"/>
    </row>
    <row r="35" spans="1:11" ht="15.75" customHeight="1">
      <c r="A35" s="364">
        <v>2.2000000000000002</v>
      </c>
      <c r="B35" s="365"/>
      <c r="C35" s="212" t="s">
        <v>587</v>
      </c>
      <c r="D35" s="202"/>
      <c r="E35" s="252">
        <v>13128.42</v>
      </c>
      <c r="F35" s="252">
        <v>13255.18</v>
      </c>
      <c r="G35" s="205"/>
      <c r="H35" s="206"/>
      <c r="I35" s="205"/>
      <c r="J35" s="205"/>
    </row>
    <row r="36" spans="1:11" ht="15.75" customHeight="1">
      <c r="A36" s="346">
        <v>3</v>
      </c>
      <c r="B36" s="347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-14633025103</v>
      </c>
      <c r="F37" s="291">
        <v>-1765680798</v>
      </c>
      <c r="G37" s="205"/>
      <c r="H37" s="206"/>
      <c r="I37" s="205"/>
      <c r="J37" s="205"/>
    </row>
    <row r="38" spans="1:11" ht="15.75" customHeight="1">
      <c r="A38" s="348">
        <v>3.1</v>
      </c>
      <c r="B38" s="349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-7088897808</v>
      </c>
      <c r="F39" s="291">
        <v>2444887529</v>
      </c>
      <c r="G39" s="205"/>
      <c r="H39" s="206"/>
      <c r="I39" s="205"/>
      <c r="J39" s="205"/>
    </row>
    <row r="40" spans="1:11" ht="15.75" customHeight="1">
      <c r="A40" s="350">
        <v>3.2</v>
      </c>
      <c r="B40" s="351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-7544127295</v>
      </c>
      <c r="F41" s="291">
        <v>-4210568327</v>
      </c>
      <c r="G41" s="205"/>
      <c r="H41" s="269"/>
      <c r="I41" s="205"/>
      <c r="J41" s="205"/>
    </row>
    <row r="42" spans="1:11" ht="15.75" customHeight="1">
      <c r="A42" s="350">
        <v>3.3</v>
      </c>
      <c r="B42" s="351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46">
        <v>4</v>
      </c>
      <c r="B44" s="352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-9.5630538400837128E-3</v>
      </c>
      <c r="F45" s="259">
        <v>3.2644442005593799E-3</v>
      </c>
      <c r="G45" s="195"/>
      <c r="H45" s="206"/>
      <c r="I45" s="205"/>
      <c r="J45" s="205"/>
    </row>
    <row r="46" spans="1:11" ht="15.75" customHeight="1">
      <c r="A46" s="346">
        <v>5</v>
      </c>
      <c r="B46" s="352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57">
        <v>5.0999999999999996</v>
      </c>
      <c r="B48" s="358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57">
        <v>5.2</v>
      </c>
      <c r="B49" s="358"/>
      <c r="C49" s="235" t="s">
        <v>589</v>
      </c>
      <c r="D49" s="236"/>
      <c r="E49" s="293">
        <v>521535600855</v>
      </c>
      <c r="F49" s="293">
        <v>514678344390</v>
      </c>
      <c r="G49" s="205"/>
      <c r="H49" s="206"/>
      <c r="I49" s="205"/>
      <c r="J49" s="205"/>
    </row>
    <row r="50" spans="1:10" ht="15.75" customHeight="1">
      <c r="A50" s="355">
        <v>6</v>
      </c>
      <c r="B50" s="356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57">
        <v>6.1</v>
      </c>
      <c r="B51" s="358">
        <v>6.1</v>
      </c>
      <c r="C51" s="239" t="s">
        <v>596</v>
      </c>
      <c r="D51" s="240"/>
      <c r="E51" s="292">
        <v>219569.58</v>
      </c>
      <c r="F51" s="292">
        <v>219569.58</v>
      </c>
      <c r="G51" s="268"/>
      <c r="H51" s="206"/>
      <c r="I51" s="205"/>
      <c r="J51" s="205"/>
    </row>
    <row r="52" spans="1:10" ht="15.75" customHeight="1">
      <c r="A52" s="357">
        <v>6.2</v>
      </c>
      <c r="B52" s="358"/>
      <c r="C52" s="203" t="s">
        <v>590</v>
      </c>
      <c r="D52" s="234"/>
      <c r="E52" s="162">
        <f>E51*E35</f>
        <v>2882601665.4635997</v>
      </c>
      <c r="F52" s="162">
        <v>2910434305.4243999</v>
      </c>
      <c r="G52" s="267"/>
      <c r="H52" s="206"/>
      <c r="I52" s="205"/>
      <c r="J52" s="205"/>
    </row>
    <row r="53" spans="1:10" ht="15.75" customHeight="1" thickBot="1">
      <c r="A53" s="353">
        <v>6.2</v>
      </c>
      <c r="B53" s="354">
        <v>6.3</v>
      </c>
      <c r="C53" s="241" t="s">
        <v>594</v>
      </c>
      <c r="D53" s="241"/>
      <c r="E53" s="264">
        <f>E52/E34</f>
        <v>3.9321323967109086E-3</v>
      </c>
      <c r="F53" s="264">
        <v>3.892403239803055E-3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78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80" t="s">
        <v>598</v>
      </c>
      <c r="F65" s="380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79"/>
      <c r="F69" s="379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E56:F56"/>
    <mergeCell ref="E68:F68"/>
    <mergeCell ref="E69:F69"/>
    <mergeCell ref="A40:B40"/>
    <mergeCell ref="A35:B35"/>
    <mergeCell ref="E65:F65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/jjsB5fTdAxugR6L+1xxnjkydOF+k8L2BDNX+eka70w=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RkV9jlXbKOT/hdXNblOULqgLBEnOI/ckNuPjrw9Ec48=</DigestValue>
    </Reference>
  </SignedInfo>
  <SignatureValue>gLJODz+KhUkkmVsnrlJzgTYoucr0Z8VhrfqViXABjHukG8Fe/XK0EkTYoYlskZlBpGoc9sm6OS8b
3BkxQleAgxOWQ3w9BeKx6UYKHs2YCc9nljc4clX88XeYDv+Q4EGdH90SAkXnRTygSbRW4oB6IfzM
ovGgmhkChZQsXQDaP7s7If3jmJOaixT4zqXjmksX//chNda6tCDBT4LvqVCmUJ5aARRDSq7BIasu
JPux5Me97xzlk1AqrImn4IyKM6XNcviot+DYctuRKWKyj0HHb4qN1NjXpal5lx7nbmA+vGkXo9Pm
hdYj0PLJeKMnWdP9tamP6Utq6G1vhh0NKBZ5pQ==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ATRdboepZF0HvprbteRCBACYqsW9qkMAIYPaY/bAoBE=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2026-10-05T09:56:00Z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2026-10-05T09:56:00Z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S8w4bKjyB7zqLQquC3M0f4z6/+oH/OrAV6aHj77mOO0=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Hy4GmD67knVi8wtYJklqPMFbu7Tjv3b61vCv2NUQVBU=</DigestValue>
    </Reference>
  </SignedInfo>
  <SignatureValue>ZirAbq0QYr3Xytb6bEb6OjjcdYB0GFxo+bdYFCDq3It0tQ1q6+E/sLBfdg8BZ1yxTEJ1Sgi/k977
Fs5yFbV+rnnz2iGefnFTY+AIxR+tpWTsRJuQUe8XKrjMHrtFjwsxvI2y3dPE3ghRTFodfTosCaSl
SGNuRGerSDI0d8pktjWyB6pSdVT0LM29PpnIZXp0kGlLenPRUcpNNN6uNp5ZrWEmhJ1HVFecT88e
g/T1ERhq2XOgB9eooURvUIGrmIcFVSWHQ4iV4bWnXZ5NXGzE/U+O72jrC46pNEYtSfP8kRXP+xsx
UMi6/dBvqRgbZ0AYSL6ECzlxfQZUJGpd+thf+w==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HvmucUbNAB1vaw235zkfrtNWnd33Mh5+/KnvONArJNo=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ATRdboepZF0HvprbteRCBACYqsW9qkMAIYPaY/bAoBE=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2026-10-05T10:11:12Z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2026-10-05T10:11:12Z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2026-10-05T09:47:02Z</dcterms:modified>
</cp:coreProperties>
</file>