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2. BAO CAO TUAN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print'!$A$1:$F$65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31" i="27" l="1"/>
  <c r="E30" i="27"/>
  <c r="E37" i="27" s="1"/>
  <c r="E39" i="27" s="1"/>
  <c r="E52" i="27" l="1"/>
  <c r="E53" i="27" s="1"/>
  <c r="E25" i="27" l="1"/>
  <c r="D20" i="27" s="1"/>
  <c r="E45" i="27" l="1"/>
  <c r="D19" i="27" l="1"/>
  <c r="D18" i="27"/>
  <c r="D21" i="27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<sst xmlns="http://schemas.openxmlformats.org/spreadsheetml/2006/main" count="1394" uniqueCount="601">
  <si>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</si>
  <si>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</si>
  <si>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</si>
  <si>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</si>
  <si>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</si>
  <si>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</si>
  <si>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</si>
  <si>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</si>
  <si>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</si>
  <si>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</si>
  <si>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</si>
  <si>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</si>
  <si>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</si>
  <si>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</si>
  <si>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</si>
  <si>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</si>
  <si>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</si>
  <si>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</si>
  <si>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</si>
  <si>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</si>
  <si>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</si>
  <si>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</si>
  <si>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</si>
  <si>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</si>
  <si>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</si>
  <si>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</si>
  <si>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</si>
  <si>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</si>
  <si>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</si>
  <si>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</si>
  <si>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</si>
  <si>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</si>
  <si>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</si>
  <si>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</si>
  <si>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</si>
  <si>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</si>
  <si>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</si>
  <si>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</si>
  <si>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</si>
  <si>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</si>
  <si>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</si>
  <si>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</si>
  <si>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</si>
  <si>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</si>
  <si>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</si>
  <si>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</si>
  <si>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</si>
  <si>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</si>
  <si>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</si>
  <si>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</si>
  <si>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</si>
  <si>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</si>
  <si>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</si>
  <si>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</si>
  <si>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</si>
  <si>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</si>
  <si>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</si>
  <si>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</si>
  <si>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</si>
  <si>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</si>
  <si>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</si>
  <si>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</si>
  <si>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</si>
  <si>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</si>
  <si>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</si>
  <si>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</si>
  <si>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</si>
  <si>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</si>
  <si>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</si>
  <si>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</si>
  <si>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</si>
  <si>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</si>
  <si>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</si>
  <si>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</si>
  <si>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</si>
  <si>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</si>
  <si>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</si>
  <si>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</si>
  <si>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</si>
  <si>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</si>
  <si>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</si>
  <si>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</si>
  <si>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</si>
  <si>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</si>
  <si>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</si>
  <si>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</si>
  <si>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</si>
  <si>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</si>
  <si>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</si>
  <si>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</si>
  <si>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</si>
  <si>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</si>
  <si>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</si>
  <si>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</si>
  <si>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</si>
  <si>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</si>
  <si>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</si>
  <si>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</si>
  <si>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</si>
  <si>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</si>
  <si>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</si>
  <si>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</si>
  <si>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</si>
  <si>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</si>
  <si>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</si>
  <si>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</si>
  <si>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</si>
  <si>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</si>
  <si>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</si>
  <si>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</si>
  <si>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</si>
  <si>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</si>
  <si>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</si>
  <si>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</si>
  <si>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</si>
  <si>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</si>
  <si>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</si>
  <si>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</si>
  <si>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</si>
  <si>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</si>
  <si>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</si>
  <si>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</si>
  <si>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</si>
  <si>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</si>
  <si>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</si>
  <si>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</si>
  <si>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</si>
  <si>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</si>
  <si>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</si>
  <si>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</si>
  <si>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</si>
  <si>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</si>
  <si>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</si>
  <si>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</si>
  <si>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</si>
  <si>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</si>
  <si>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</si>
  <si>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</si>
  <si>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</si>
  <si>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</si>
  <si>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</si>
  <si>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</si>
  <si>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</si>
  <si>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</si>
  <si>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</si>
  <si>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</si>
  <si>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</si>
  <si>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</si>
  <si>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</si>
  <si>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</si>
  <si>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</si>
  <si>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</si>
  <si>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</si>
  <si>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</si>
  <si>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</si>
  <si>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</si>
  <si>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</si>
  <si>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</si>
  <si>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</si>
  <si>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</si>
  <si>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</si>
  <si>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</si>
  <si>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</si>
  <si>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</si>
  <si>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</si>
  <si>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</si>
  <si>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</si>
  <si>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</si>
  <si>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</si>
  <si>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</si>
  <si>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</si>
  <si>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</si>
  <si>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</si>
  <si>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</si>
  <si>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</si>
  <si>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</si>
  <si>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</si>
  <si>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</si>
  <si>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</si>
  <si>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</si>
  <si>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</si>
  <si>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</si>
  <si>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</si>
  <si>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</si>
  <si>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</si>
  <si>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</si>
  <si>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</si>
  <si>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</si>
  <si>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</si>
  <si>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</si>
  <si>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</si>
  <si>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</si>
  <si>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</si>
  <si>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</si>
  <si>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</si>
  <si>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</si>
  <si>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</si>
  <si>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</si>
  <si>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</si>
  <si>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</si>
  <si>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</si>
  <si>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</si>
  <si>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</si>
  <si>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</si>
  <si>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</si>
  <si>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</si>
  <si>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</si>
  <si>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</si>
  <si>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</si>
  <si>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</si>
  <si>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</si>
  <si>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</si>
  <si>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</si>
  <si>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</si>
  <si>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</si>
  <si>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</si>
  <si>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</si>
  <si>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</si>
  <si>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</si>
  <si>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</si>
  <si>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</si>
  <si>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</si>
  <si>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</si>
  <si>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</si>
  <si>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</si>
  <si>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</si>
  <si>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</si>
  <si>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</si>
  <si>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</si>
  <si>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</si>
  <si>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</si>
  <si>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</si>
  <si>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</si>
  <si>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</si>
  <si>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</si>
  <si>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</si>
  <si>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</si>
  <si>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</si>
  <si>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</si>
  <si>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</si>
  <si>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</si>
  <si>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</si>
  <si>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</si>
  <si>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</si>
  <si>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</si>
  <si>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</si>
  <si>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</si>
  <si>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</si>
  <si>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</si>
  <si>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</si>
  <si>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</si>
  <si>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</si>
  <si>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</si>
  <si>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</si>
  <si>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</si>
  <si>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</si>
  <si>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</si>
  <si>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</si>
  <si>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</si>
  <si>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</si>
  <si>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</si>
  <si>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</si>
  <si>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</si>
  <si>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</si>
  <si>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</si>
  <si>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</si>
  <si>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</si>
  <si>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</si>
  <si>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</si>
  <si>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</si>
  <si>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</si>
  <si>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</si>
  <si>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</si>
  <si>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</si>
  <si>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</si>
  <si>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</si>
  <si>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</si>
  <si>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</si>
  <si>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</si>
  <si>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</si>
  <si>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</si>
  <si>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</si>
  <si>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</si>
  <si>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</si>
  <si>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</si>
  <si>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</si>
  <si>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</si>
  <si>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</si>
  <si>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</si>
  <si>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</si>
  <si>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</si>
  <si>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</si>
  <si>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</si>
  <si>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</si>
  <si>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</si>
  <si>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</si>
  <si>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</si>
  <si>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</si>
  <si>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</si>
  <si>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</si>
  <si>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</si>
  <si>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</si>
  <si>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</si>
  <si>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</si>
  <si>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</si>
  <si>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</si>
  <si>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</si>
  <si>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</si>
  <si>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</si>
  <si>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</si>
  <si>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</si>
  <si>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</si>
  <si>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</si>
  <si>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</si>
  <si>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</si>
  <si>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</si>
  <si>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</si>
  <si>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</si>
  <si>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</si>
  <si>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</si>
  <si>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</si>
  <si>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</si>
  <si>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</si>
  <si>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</si>
  <si>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</si>
  <si>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</si>
  <si>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</si>
  <si>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</si>
  <si>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</si>
  <si>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</si>
  <si>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</si>
  <si>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</si>
  <si>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</si>
  <si>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</si>
  <si>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</si>
  <si>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</si>
  <si>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</si>
  <si>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</si>
  <si>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</si>
  <si>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</si>
  <si>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</si>
  <si>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</si>
  <si>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</si>
  <si>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</si>
  <si>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</si>
  <si>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</si>
  <si>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</si>
  <si>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</si>
  <si>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</si>
  <si>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</si>
  <si>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</si>
  <si>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</si>
  <si>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</si>
  <si>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</si>
  <si>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</si>
  <si>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</si>
  <si>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</si>
  <si>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</si>
  <si>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</si>
  <si>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</si>
  <si>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</si>
  <si>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</si>
  <si>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</si>
  <si>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</si>
  <si>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</si>
  <si>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</si>
  <si>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</si>
  <si>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</si>
  <si>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</si>
  <si>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</si>
  <si>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</si>
  <si>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</si>
  <si>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</si>
  <si>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</si>
  <si>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</si>
  <si>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</si>
  <si>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</si>
  <si>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</si>
  <si>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</si>
  <si>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</si>
  <si>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</si>
  <si>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</si>
  <si>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</si>
  <si>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</si>
  <si>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</si>
  <si>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</si>
  <si>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</si>
  <si>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</si>
  <si>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</si>
  <si>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</si>
  <si>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</si>
  <si>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</si>
  <si>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</si>
  <si>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</si>
  <si>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</si>
  <si>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</si>
  <si>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</si>
  <si>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</si>
  <si>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</si>
  <si>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</si>
  <si>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</si>
  <si>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</si>
  <si>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</si>
  <si>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</si>
  <si>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</si>
  <si>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</si>
  <si>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</si>
  <si>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</si>
  <si>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</si>
  <si>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</si>
  <si>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</si>
  <si>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</si>
  <si>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</si>
  <si>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</si>
  <si>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</si>
  <si>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</si>
  <si>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</si>
  <si>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</si>
  <si>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</si>
  <si>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</si>
  <si>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</si>
  <si>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</si>
  <si>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</si>
  <si>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</si>
  <si>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</si>
  <si>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</si>
  <si>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</si>
  <si>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</si>
  <si>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</si>
  <si>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</si>
  <si>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</si>
  <si>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</si>
  <si>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</si>
  <si>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</si>
  <si>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</si>
  <si>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</si>
  <si>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</si>
  <si>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</si>
  <si>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</si>
  <si>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</si>
  <si>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</si>
  <si>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</si>
  <si>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</si>
  <si>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</si>
  <si>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</si>
  <si>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</si>
  <si>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</si>
  <si>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</si>
  <si>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</si>
  <si>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</si>
  <si>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</si>
  <si>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</si>
  <si>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</si>
  <si>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</si>
  <si>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</si>
  <si>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</si>
  <si>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</si>
  <si>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</si>
  <si>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</si>
  <si>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</si>
  <si>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</si>
  <si>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</si>
  <si>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</si>
  <si>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</si>
  <si>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</si>
  <si>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</si>
  <si>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</si>
  <si>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</si>
  <si>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</si>
  <si>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</si>
  <si>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</si>
  <si>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</si>
  <si>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</si>
  <si>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</si>
  <si>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</si>
  <si>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</si>
  <si>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</si>
  <si>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</si>
  <si>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</si>
  <si>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</si>
  <si>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</si>
  <si>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</si>
  <si>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</si>
  <si>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</si>
  <si>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</si>
  <si>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</si>
  <si>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</si>
  <si>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</si>
  <si>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</si>
  <si>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</si>
  <si>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</si>
  <si>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</si>
  <si>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</si>
  <si>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</si>
  <si>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</si>
  <si>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</si>
  <si>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</si>
  <si>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</si>
  <si>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</si>
  <si>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</si>
  <si>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</si>
  <si>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</si>
  <si>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</si>
  <si>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</si>
  <si>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</si>
  <si>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</si>
  <si>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</si>
  <si>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</si>
  <si>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</si>
  <si>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</si>
  <si>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</si>
  <si>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</si>
  <si>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</si>
  <si>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</si>
  <si>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</si>
  <si>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</si>
  <si>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</si>
  <si>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</si>
  <si>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</si>
  <si>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</si>
  <si>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</si>
  <si>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</si>
  <si>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</si>
  <si>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</si>
  <si>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</si>
  <si>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</si>
  <si>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</si>
  <si>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</si>
  <si>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</si>
  <si>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</si>
  <si>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</si>
  <si>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</si>
  <si>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</si>
  <si>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</si>
  <si>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</si>
  <si>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</si>
  <si>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</si>
  <si>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</si>
  <si>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</si>
  <si>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</si>
  <si>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</si>
  <si>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</si>
  <si>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</si>
  <si>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</si>
  <si>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</si>
  <si>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</si>
  <si>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</si>
  <si>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</si>
  <si>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</si>
  <si>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</si>
  <si>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</si>
  <si>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</si>
  <si>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</si>
  <si>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</si>
  <si>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</si>
  <si>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</si>
  <si>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</si>
  <si>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</si>
  <si>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</si>
  <si>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</si>
  <si>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</si>
  <si>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</si>
  <si>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</si>
  <si>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</si>
  <si>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</si>
  <si>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</si>
  <si>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</si>
  <si>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</si>
  <si>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</si>
  <si>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</si>
  <si>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</si>
  <si>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</si>
  <si>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</si>
  <si>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</si>
  <si>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</si>
  <si>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</si>
  <si>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</si>
  <si>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</si>
  <si>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</si>
  <si>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</si>
  <si>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</si>
  <si>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</si>
  <si>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</si>
  <si>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</si>
  <si>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</si>
  <si>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</si>
  <si>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</si>
  <si>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</si>
  <si>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</si>
  <si>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</si>
  <si>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Cân bằng Linh hoạt Techcom</t>
  </si>
  <si>
    <t>Techcom Balanced Flexi Fund</t>
  </si>
  <si>
    <t>Tỷ lệ sở hữu nước ngoài/Foreign investors' ownership ratio</t>
  </si>
  <si>
    <t>Tỷ lệ sở hữu/Ownership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</si>
  <si>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</si>
  <si>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</si>
  <si>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QLQ Kỹ Thương</t>
  </si>
  <si>
    <t>Vũ Minh Hồng</t>
  </si>
  <si>
    <t>Phó giám đốc phòng Giao dịch và dịch vụ chứng khoán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</si>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</sst>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7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1" applyNumberFormat="0" applyFill="0" applyAlignment="0" applyProtection="0"/>
    <xf numFmtId="0" fontId="67" fillId="0" borderId="52" applyNumberFormat="0" applyFill="0" applyAlignment="0" applyProtection="0"/>
    <xf numFmtId="0" fontId="68" fillId="0" borderId="53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54" applyNumberFormat="0" applyAlignment="0" applyProtection="0"/>
    <xf numFmtId="0" fontId="73" fillId="43" borderId="55" applyNumberFormat="0" applyAlignment="0" applyProtection="0"/>
    <xf numFmtId="0" fontId="74" fillId="43" borderId="54" applyNumberFormat="0" applyAlignment="0" applyProtection="0"/>
    <xf numFmtId="0" fontId="75" fillId="0" borderId="56" applyNumberFormat="0" applyFill="0" applyAlignment="0" applyProtection="0"/>
    <xf numFmtId="0" fontId="76" fillId="44" borderId="5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9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8" applyNumberFormat="0" applyFont="0" applyAlignment="0" applyProtection="0"/>
    <xf numFmtId="0" fontId="50" fillId="45" borderId="58" applyNumberFormat="0" applyFont="0" applyAlignment="0" applyProtection="0"/>
    <xf numFmtId="0" fontId="92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7" fillId="49" borderId="0" applyNumberFormat="0" applyBorder="0" applyAlignment="0" applyProtection="0"/>
    <xf numFmtId="0" fontId="107" fillId="53" borderId="0" applyNumberFormat="0" applyBorder="0" applyAlignment="0" applyProtection="0"/>
    <xf numFmtId="0" fontId="107" fillId="57" borderId="0" applyNumberFormat="0" applyBorder="0" applyAlignment="0" applyProtection="0"/>
    <xf numFmtId="0" fontId="107" fillId="61" borderId="0" applyNumberFormat="0" applyBorder="0" applyAlignment="0" applyProtection="0"/>
    <xf numFmtId="0" fontId="107" fillId="65" borderId="0" applyNumberFormat="0" applyBorder="0" applyAlignment="0" applyProtection="0"/>
    <xf numFmtId="0" fontId="107" fillId="69" borderId="0" applyNumberFormat="0" applyBorder="0" applyAlignment="0" applyProtection="0"/>
    <xf numFmtId="0" fontId="107" fillId="46" borderId="0" applyNumberFormat="0" applyBorder="0" applyAlignment="0" applyProtection="0"/>
    <xf numFmtId="0" fontId="107" fillId="50" borderId="0" applyNumberFormat="0" applyBorder="0" applyAlignment="0" applyProtection="0"/>
    <xf numFmtId="0" fontId="107" fillId="54" borderId="0" applyNumberFormat="0" applyBorder="0" applyAlignment="0" applyProtection="0"/>
    <xf numFmtId="0" fontId="107" fillId="58" borderId="0" applyNumberFormat="0" applyBorder="0" applyAlignment="0" applyProtection="0"/>
    <xf numFmtId="0" fontId="107" fillId="62" borderId="0" applyNumberFormat="0" applyBorder="0" applyAlignment="0" applyProtection="0"/>
    <xf numFmtId="0" fontId="107" fillId="66" borderId="0" applyNumberFormat="0" applyBorder="0" applyAlignment="0" applyProtection="0"/>
    <xf numFmtId="0" fontId="98" fillId="40" borderId="0" applyNumberFormat="0" applyBorder="0" applyAlignment="0" applyProtection="0"/>
    <xf numFmtId="0" fontId="102" fillId="43" borderId="54" applyNumberFormat="0" applyAlignment="0" applyProtection="0"/>
    <xf numFmtId="0" fontId="104" fillId="44" borderId="57" applyNumberFormat="0" applyAlignment="0" applyProtection="0"/>
    <xf numFmtId="0" fontId="106" fillId="0" borderId="0" applyNumberFormat="0" applyFill="0" applyBorder="0" applyAlignment="0" applyProtection="0"/>
    <xf numFmtId="0" fontId="97" fillId="39" borderId="0" applyNumberFormat="0" applyBorder="0" applyAlignment="0" applyProtection="0"/>
    <xf numFmtId="0" fontId="94" fillId="0" borderId="51" applyNumberFormat="0" applyFill="0" applyAlignment="0" applyProtection="0"/>
    <xf numFmtId="0" fontId="95" fillId="0" borderId="52" applyNumberFormat="0" applyFill="0" applyAlignment="0" applyProtection="0"/>
    <xf numFmtId="0" fontId="96" fillId="0" borderId="53" applyNumberFormat="0" applyFill="0" applyAlignment="0" applyProtection="0"/>
    <xf numFmtId="0" fontId="96" fillId="0" borderId="0" applyNumberFormat="0" applyFill="0" applyBorder="0" applyAlignment="0" applyProtection="0"/>
    <xf numFmtId="0" fontId="100" fillId="42" borderId="54" applyNumberFormat="0" applyAlignment="0" applyProtection="0"/>
    <xf numFmtId="0" fontId="103" fillId="0" borderId="56" applyNumberFormat="0" applyFill="0" applyAlignment="0" applyProtection="0"/>
    <xf numFmtId="0" fontId="99" fillId="41" borderId="0" applyNumberFormat="0" applyBorder="0" applyAlignment="0" applyProtection="0"/>
    <xf numFmtId="0" fontId="101" fillId="43" borderId="55" applyNumberFormat="0" applyAlignment="0" applyProtection="0"/>
    <xf numFmtId="0" fontId="93" fillId="0" borderId="0" applyNumberFormat="0" applyFill="0" applyBorder="0" applyAlignment="0" applyProtection="0"/>
    <xf numFmtId="0" fontId="53" fillId="0" borderId="59" applyNumberFormat="0" applyFill="0" applyAlignment="0" applyProtection="0"/>
    <xf numFmtId="0" fontId="105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9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10" fillId="0" borderId="0" applyFont="0" applyFill="0" applyBorder="0" applyAlignment="0" applyProtection="0"/>
    <xf numFmtId="38" fontId="110" fillId="0" borderId="0" applyFont="0" applyFill="0" applyBorder="0" applyAlignment="0" applyProtection="0"/>
    <xf numFmtId="167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165" fontId="113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" fillId="0" borderId="0"/>
    <xf numFmtId="0" fontId="108" fillId="0" borderId="0"/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16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5" fontId="116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6" fontId="1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8" fontId="116" fillId="0" borderId="0" applyFont="0" applyFill="0" applyBorder="0" applyAlignment="0" applyProtection="0"/>
    <xf numFmtId="0" fontId="115" fillId="0" borderId="0"/>
    <xf numFmtId="0" fontId="117" fillId="0" borderId="0"/>
    <xf numFmtId="0" fontId="115" fillId="0" borderId="0"/>
    <xf numFmtId="37" fontId="118" fillId="0" borderId="0"/>
    <xf numFmtId="189" fontId="3" fillId="0" borderId="0" applyFill="0" applyBorder="0" applyAlignment="0"/>
    <xf numFmtId="0" fontId="119" fillId="0" borderId="0"/>
    <xf numFmtId="1" fontId="120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1" fillId="0" borderId="0"/>
    <xf numFmtId="3" fontId="3" fillId="0" borderId="0" applyFont="0" applyFill="0" applyBorder="0" applyAlignment="0" applyProtection="0"/>
    <xf numFmtId="0" fontId="122" fillId="0" borderId="0" applyNumberFormat="0" applyAlignment="0">
      <alignment horizontal="left"/>
    </xf>
    <xf numFmtId="0" fontId="123" fillId="0" borderId="0" applyNumberFormat="0" applyAlignment="0"/>
    <xf numFmtId="193" fontId="124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5" fillId="0" borderId="0" applyNumberFormat="0" applyAlignment="0">
      <alignment horizontal="left"/>
    </xf>
    <xf numFmtId="200" fontId="108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8" fillId="0" borderId="64" applyFont="0" applyFill="0" applyBorder="0" applyProtection="0"/>
    <xf numFmtId="38" fontId="126" fillId="20" borderId="0" applyNumberFormat="0" applyBorder="0" applyAlignment="0" applyProtection="0"/>
    <xf numFmtId="0" fontId="127" fillId="0" borderId="0">
      <alignment horizontal="left"/>
    </xf>
    <xf numFmtId="0" fontId="128" fillId="0" borderId="65" applyNumberFormat="0" applyAlignment="0" applyProtection="0">
      <alignment horizontal="left" vertical="center"/>
    </xf>
    <xf numFmtId="0" fontId="128" fillId="0" borderId="12">
      <alignment horizontal="left" vertical="center"/>
    </xf>
    <xf numFmtId="14" fontId="5" fillId="6" borderId="66">
      <alignment horizontal="center" vertical="center" wrapText="1"/>
    </xf>
    <xf numFmtId="202" fontId="129" fillId="0" borderId="0">
      <protection locked="0"/>
    </xf>
    <xf numFmtId="202" fontId="129" fillId="0" borderId="0">
      <protection locked="0"/>
    </xf>
    <xf numFmtId="10" fontId="126" fillId="23" borderId="19" applyNumberFormat="0" applyBorder="0" applyAlignment="0" applyProtection="0"/>
    <xf numFmtId="189" fontId="130" fillId="70" borderId="0"/>
    <xf numFmtId="189" fontId="130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1" fillId="0" borderId="66"/>
    <xf numFmtId="203" fontId="132" fillId="0" borderId="67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3" fillId="0" borderId="0" applyNumberFormat="0" applyFont="0" applyFill="0" applyAlignment="0"/>
    <xf numFmtId="0" fontId="124" fillId="0" borderId="19"/>
    <xf numFmtId="0" fontId="8" fillId="0" borderId="0"/>
    <xf numFmtId="37" fontId="134" fillId="0" borderId="0"/>
    <xf numFmtId="0" fontId="135" fillId="0" borderId="19" applyNumberFormat="0" applyFont="0" applyFill="0" applyBorder="0" applyAlignment="0">
      <alignment horizontal="center"/>
    </xf>
    <xf numFmtId="208" fontId="1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8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7" fillId="0" borderId="68" applyNumberFormat="0" applyBorder="0"/>
    <xf numFmtId="164" fontId="138" fillId="0" borderId="0"/>
    <xf numFmtId="0" fontId="137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9" fillId="0" borderId="0" applyFont="0" applyFill="0" applyBorder="0" applyAlignment="0" applyProtection="0"/>
    <xf numFmtId="0" fontId="137" fillId="0" borderId="0" applyFont="0" applyFill="0" applyBorder="0" applyAlignment="0" applyProtection="0"/>
    <xf numFmtId="213" fontId="124" fillId="0" borderId="0" applyFont="0" applyFill="0" applyBorder="0" applyAlignment="0" applyProtection="0"/>
    <xf numFmtId="0" fontId="131" fillId="0" borderId="0"/>
    <xf numFmtId="40" fontId="140" fillId="0" borderId="0" applyBorder="0">
      <alignment horizontal="right"/>
    </xf>
    <xf numFmtId="214" fontId="124" fillId="0" borderId="32">
      <alignment horizontal="right" vertical="center"/>
    </xf>
    <xf numFmtId="215" fontId="124" fillId="0" borderId="32">
      <alignment horizontal="center"/>
    </xf>
    <xf numFmtId="3" fontId="141" fillId="0" borderId="69" applyNumberFormat="0" applyBorder="0" applyAlignment="0"/>
    <xf numFmtId="0" fontId="142" fillId="0" borderId="0" applyFill="0" applyBorder="0" applyProtection="0">
      <alignment horizontal="left" vertical="top"/>
    </xf>
    <xf numFmtId="206" fontId="124" fillId="0" borderId="0"/>
    <xf numFmtId="216" fontId="124" fillId="0" borderId="19"/>
    <xf numFmtId="0" fontId="143" fillId="72" borderId="19">
      <alignment horizontal="left" vertical="center"/>
    </xf>
    <xf numFmtId="164" fontId="144" fillId="0" borderId="16">
      <alignment horizontal="left" vertical="top"/>
    </xf>
    <xf numFmtId="164" fontId="114" fillId="0" borderId="37">
      <alignment horizontal="left" vertical="top"/>
    </xf>
    <xf numFmtId="0" fontId="145" fillId="0" borderId="37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6" fillId="0" borderId="0">
      <alignment vertical="center"/>
    </xf>
    <xf numFmtId="166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0" fontId="147" fillId="0" borderId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1" fillId="0" borderId="0">
      <alignment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9" fontId="150" fillId="0" borderId="0" applyBorder="0" applyAlignment="0" applyProtection="0"/>
    <xf numFmtId="0" fontId="15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3" fillId="0" borderId="0"/>
    <xf numFmtId="0" fontId="133" fillId="0" borderId="0"/>
    <xf numFmtId="167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4" fillId="0" borderId="0"/>
    <xf numFmtId="204" fontId="111" fillId="0" borderId="0" applyFont="0" applyFill="0" applyBorder="0" applyAlignment="0" applyProtection="0"/>
    <xf numFmtId="221" fontId="113" fillId="0" borderId="0" applyFont="0" applyFill="0" applyBorder="0" applyAlignment="0" applyProtection="0"/>
    <xf numFmtId="205" fontId="11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2" fillId="0" borderId="0">
      <alignment vertical="top"/>
    </xf>
    <xf numFmtId="0" fontId="100" fillId="42" borderId="54" applyNumberFormat="0" applyAlignment="0" applyProtection="0"/>
    <xf numFmtId="0" fontId="92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0" fillId="49" borderId="0" applyNumberFormat="0" applyBorder="0" applyAlignment="0" applyProtection="0"/>
    <xf numFmtId="0" fontId="170" fillId="53" borderId="0" applyNumberFormat="0" applyBorder="0" applyAlignment="0" applyProtection="0"/>
    <xf numFmtId="0" fontId="170" fillId="57" borderId="0" applyNumberFormat="0" applyBorder="0" applyAlignment="0" applyProtection="0"/>
    <xf numFmtId="0" fontId="170" fillId="61" borderId="0" applyNumberFormat="0" applyBorder="0" applyAlignment="0" applyProtection="0"/>
    <xf numFmtId="0" fontId="170" fillId="65" borderId="0" applyNumberFormat="0" applyBorder="0" applyAlignment="0" applyProtection="0"/>
    <xf numFmtId="0" fontId="170" fillId="69" borderId="0" applyNumberFormat="0" applyBorder="0" applyAlignment="0" applyProtection="0"/>
    <xf numFmtId="0" fontId="170" fillId="46" borderId="0" applyNumberFormat="0" applyBorder="0" applyAlignment="0" applyProtection="0"/>
    <xf numFmtId="0" fontId="170" fillId="50" borderId="0" applyNumberFormat="0" applyBorder="0" applyAlignment="0" applyProtection="0"/>
    <xf numFmtId="0" fontId="170" fillId="54" borderId="0" applyNumberFormat="0" applyBorder="0" applyAlignment="0" applyProtection="0"/>
    <xf numFmtId="0" fontId="170" fillId="58" borderId="0" applyNumberFormat="0" applyBorder="0" applyAlignment="0" applyProtection="0"/>
    <xf numFmtId="0" fontId="170" fillId="62" borderId="0" applyNumberFormat="0" applyBorder="0" applyAlignment="0" applyProtection="0"/>
    <xf numFmtId="0" fontId="170" fillId="66" borderId="0" applyNumberFormat="0" applyBorder="0" applyAlignment="0" applyProtection="0"/>
    <xf numFmtId="0" fontId="160" fillId="40" borderId="0" applyNumberFormat="0" applyBorder="0" applyAlignment="0" applyProtection="0"/>
    <xf numFmtId="0" fontId="164" fillId="43" borderId="54" applyNumberFormat="0" applyAlignment="0" applyProtection="0"/>
    <xf numFmtId="0" fontId="166" fillId="44" borderId="57" applyNumberFormat="0" applyAlignment="0" applyProtection="0"/>
    <xf numFmtId="169" fontId="1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159" fillId="39" borderId="0" applyNumberFormat="0" applyBorder="0" applyAlignment="0" applyProtection="0"/>
    <xf numFmtId="0" fontId="156" fillId="0" borderId="51" applyNumberFormat="0" applyFill="0" applyAlignment="0" applyProtection="0"/>
    <xf numFmtId="0" fontId="157" fillId="0" borderId="52" applyNumberFormat="0" applyFill="0" applyAlignment="0" applyProtection="0"/>
    <xf numFmtId="0" fontId="158" fillId="0" borderId="53" applyNumberFormat="0" applyFill="0" applyAlignment="0" applyProtection="0"/>
    <xf numFmtId="0" fontId="158" fillId="0" borderId="0" applyNumberFormat="0" applyFill="0" applyBorder="0" applyAlignment="0" applyProtection="0"/>
    <xf numFmtId="0" fontId="162" fillId="42" borderId="54" applyNumberFormat="0" applyAlignment="0" applyProtection="0"/>
    <xf numFmtId="0" fontId="165" fillId="0" borderId="56" applyNumberFormat="0" applyFill="0" applyAlignment="0" applyProtection="0"/>
    <xf numFmtId="0" fontId="161" fillId="41" borderId="0" applyNumberFormat="0" applyBorder="0" applyAlignment="0" applyProtection="0"/>
    <xf numFmtId="0" fontId="1" fillId="45" borderId="58" applyNumberFormat="0" applyFont="0" applyAlignment="0" applyProtection="0"/>
    <xf numFmtId="0" fontId="163" fillId="43" borderId="55" applyNumberFormat="0" applyAlignment="0" applyProtection="0"/>
    <xf numFmtId="0" fontId="155" fillId="0" borderId="0" applyNumberFormat="0" applyFill="0" applyBorder="0" applyAlignment="0" applyProtection="0"/>
    <xf numFmtId="0" fontId="169" fillId="0" borderId="59" applyNumberFormat="0" applyFill="0" applyAlignment="0" applyProtection="0"/>
    <xf numFmtId="0" fontId="167" fillId="0" borderId="0" applyNumberFormat="0" applyFill="0" applyBorder="0" applyAlignment="0" applyProtection="0"/>
    <xf numFmtId="0" fontId="171" fillId="0" borderId="0">
      <alignment vertical="top"/>
    </xf>
    <xf numFmtId="0" fontId="100" fillId="42" borderId="54" applyNumberFormat="0" applyAlignment="0" applyProtection="0"/>
    <xf numFmtId="0" fontId="108" fillId="0" borderId="0"/>
  </cellStyleXfs>
  <cellXfs count="385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87" fillId="0" borderId="0" xfId="0" applyFont="1" applyAlignment="1">
      <alignment horizontal="right"/>
    </xf>
    <xf numFmtId="0" fontId="49" fillId="37" borderId="36" xfId="0" applyFont="1" applyFill="1" applyBorder="1" applyAlignment="1">
      <alignment horizontal="center"/>
    </xf>
    <xf numFmtId="0" fontId="46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180" fontId="46" fillId="37" borderId="45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7" xfId="65" applyNumberFormat="1" applyFont="1" applyFill="1" applyBorder="1" applyAlignment="1"/>
    <xf numFmtId="0" fontId="45" fillId="37" borderId="38" xfId="0" applyFont="1" applyFill="1" applyBorder="1" applyAlignment="1">
      <alignment horizontal="center"/>
    </xf>
    <xf numFmtId="0" fontId="45" fillId="37" borderId="39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40" xfId="0" applyFont="1" applyBorder="1" applyAlignment="1"/>
    <xf numFmtId="0" fontId="48" fillId="0" borderId="38" xfId="0" applyFont="1" applyBorder="1" applyAlignment="1">
      <alignment horizontal="center"/>
    </xf>
    <xf numFmtId="0" fontId="48" fillId="0" borderId="39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9" xfId="0" applyFont="1" applyBorder="1" applyAlignment="1"/>
    <xf numFmtId="0" fontId="48" fillId="0" borderId="32" xfId="0" applyFont="1" applyBorder="1" applyAlignment="1"/>
    <xf numFmtId="0" fontId="48" fillId="0" borderId="41" xfId="0" applyFont="1" applyBorder="1" applyAlignment="1"/>
    <xf numFmtId="0" fontId="46" fillId="0" borderId="29" xfId="0" applyFont="1" applyBorder="1" applyAlignment="1"/>
    <xf numFmtId="0" fontId="48" fillId="0" borderId="39" xfId="0" applyFont="1" applyBorder="1" applyAlignment="1">
      <alignment horizontal="justify" vertical="top"/>
    </xf>
    <xf numFmtId="0" fontId="48" fillId="0" borderId="42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40" xfId="0" applyFont="1" applyBorder="1" applyAlignment="1">
      <alignment horizontal="left" vertical="center"/>
    </xf>
    <xf numFmtId="0" fontId="45" fillId="0" borderId="38" xfId="0" applyFont="1" applyBorder="1" applyAlignment="1">
      <alignment horizontal="center" vertical="top" wrapText="1"/>
    </xf>
    <xf numFmtId="0" fontId="45" fillId="0" borderId="39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3" xfId="0" applyFont="1" applyBorder="1" applyAlignment="1">
      <alignment horizontal="left" vertical="center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center" vertical="top" wrapText="1"/>
    </xf>
    <xf numFmtId="0" fontId="49" fillId="0" borderId="49" xfId="0" applyFont="1" applyBorder="1" applyAlignment="1">
      <alignment horizontal="left" vertical="center"/>
    </xf>
    <xf numFmtId="0" fontId="48" fillId="0" borderId="38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9" xfId="0" applyFont="1" applyBorder="1" applyAlignment="1">
      <alignment vertical="center"/>
    </xf>
    <xf numFmtId="0" fontId="45" fillId="0" borderId="43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9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3" xfId="0" applyFont="1" applyBorder="1" applyAlignment="1"/>
    <xf numFmtId="0" fontId="49" fillId="0" borderId="32" xfId="0" applyFont="1" applyBorder="1" applyAlignment="1"/>
    <xf numFmtId="0" fontId="49" fillId="0" borderId="41" xfId="0" applyFont="1" applyBorder="1" applyAlignment="1"/>
    <xf numFmtId="0" fontId="48" fillId="0" borderId="34" xfId="0" applyFont="1" applyBorder="1" applyAlignment="1"/>
    <xf numFmtId="0" fontId="48" fillId="0" borderId="40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7" xfId="65" applyNumberFormat="1" applyFont="1" applyFill="1" applyBorder="1" applyAlignment="1">
      <alignment horizontal="right"/>
    </xf>
    <xf numFmtId="37" fontId="11" fillId="0" borderId="18" xfId="64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7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7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7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0" fontId="49" fillId="37" borderId="62" xfId="0" applyFont="1" applyFill="1" applyBorder="1" applyAlignment="1">
      <alignment horizontal="center"/>
    </xf>
    <xf numFmtId="0" fontId="46" fillId="37" borderId="63" xfId="0" applyFont="1" applyFill="1" applyBorder="1" applyAlignment="1">
      <alignment horizontal="center"/>
    </xf>
    <xf numFmtId="178" fontId="8" fillId="37" borderId="63" xfId="65" applyNumberFormat="1" applyFont="1" applyFill="1" applyBorder="1" applyAlignment="1"/>
    <xf numFmtId="37" fontId="91" fillId="0" borderId="18" xfId="64" applyNumberFormat="1" applyFont="1" applyFill="1" applyBorder="1" applyAlignment="1">
      <alignment horizontal="right"/>
    </xf>
    <xf numFmtId="178" fontId="8" fillId="0" borderId="18" xfId="65" applyNumberFormat="1" applyFont="1" applyFill="1" applyBorder="1" applyAlignment="1"/>
    <xf numFmtId="178" fontId="8" fillId="0" borderId="45" xfId="65" applyNumberFormat="1" applyFont="1" applyFill="1" applyBorder="1" applyAlignment="1"/>
    <xf numFmtId="178" fontId="11" fillId="0" borderId="41" xfId="65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/>
    <xf numFmtId="169" fontId="11" fillId="0" borderId="60" xfId="65" applyNumberFormat="1" applyFont="1" applyFill="1" applyBorder="1" applyAlignment="1"/>
    <xf numFmtId="10" fontId="11" fillId="0" borderId="17" xfId="311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>
      <alignment horizontal="right"/>
    </xf>
    <xf numFmtId="169" fontId="11" fillId="0" borderId="45" xfId="65" applyNumberFormat="1" applyFont="1" applyFill="1" applyBorder="1" applyAlignment="1">
      <alignment horizontal="right"/>
    </xf>
    <xf numFmtId="178" fontId="47" fillId="0" borderId="28" xfId="65" applyNumberFormat="1" applyFont="1" applyFill="1" applyBorder="1" applyAlignment="1">
      <alignment horizontal="right"/>
    </xf>
    <xf numFmtId="178" fontId="11" fillId="0" borderId="45" xfId="65" applyNumberFormat="1" applyFont="1" applyFill="1" applyBorder="1" applyAlignment="1">
      <alignment horizontal="right"/>
    </xf>
    <xf numFmtId="179" fontId="11" fillId="0" borderId="63" xfId="65" applyNumberFormat="1" applyFont="1" applyFill="1" applyBorder="1" applyAlignment="1">
      <alignment horizontal="right"/>
    </xf>
    <xf numFmtId="37" fontId="91" fillId="0" borderId="45" xfId="64" applyNumberFormat="1" applyFont="1" applyFill="1" applyBorder="1" applyAlignment="1">
      <alignment horizontal="right"/>
    </xf>
    <xf numFmtId="37" fontId="11" fillId="0" borderId="45" xfId="64" applyNumberFormat="1" applyFont="1" applyFill="1" applyBorder="1" applyAlignment="1">
      <alignment horizontal="right"/>
    </xf>
    <xf numFmtId="37" fontId="11" fillId="0" borderId="28" xfId="64" applyNumberFormat="1" applyFont="1" applyFill="1" applyBorder="1" applyAlignment="1">
      <alignment horizontal="right"/>
    </xf>
    <xf numFmtId="37" fontId="48" fillId="0" borderId="63" xfId="65" applyNumberFormat="1" applyFont="1" applyFill="1" applyBorder="1" applyAlignment="1">
      <alignment horizontal="right" vertical="top" wrapText="1"/>
    </xf>
    <xf numFmtId="43" fontId="11" fillId="0" borderId="45" xfId="64" applyFont="1" applyFill="1" applyBorder="1" applyAlignment="1">
      <alignment horizontal="right"/>
    </xf>
    <xf numFmtId="39" fontId="11" fillId="0" borderId="63" xfId="64" applyNumberFormat="1" applyFont="1" applyFill="1" applyBorder="1" applyAlignment="1">
      <alignment horizontal="right"/>
    </xf>
    <xf numFmtId="10" fontId="11" fillId="0" borderId="45" xfId="64" applyNumberFormat="1" applyFont="1" applyFill="1" applyBorder="1" applyAlignment="1">
      <alignment horizontal="right"/>
    </xf>
    <xf numFmtId="178" fontId="49" fillId="0" borderId="63" xfId="65" applyNumberFormat="1" applyFont="1" applyFill="1" applyBorder="1" applyAlignment="1">
      <alignment horizontal="right" vertical="center" wrapText="1"/>
    </xf>
    <xf numFmtId="178" fontId="49" fillId="0" borderId="45" xfId="65" applyNumberFormat="1" applyFont="1" applyFill="1" applyBorder="1" applyAlignment="1">
      <alignment horizontal="right" vertical="center" wrapText="1"/>
    </xf>
    <xf numFmtId="178" fontId="7" fillId="0" borderId="18" xfId="65" applyNumberFormat="1" applyFont="1" applyFill="1" applyBorder="1" applyAlignment="1"/>
    <xf numFmtId="178" fontId="88" fillId="0" borderId="37" xfId="65" applyNumberFormat="1" applyFont="1" applyFill="1" applyBorder="1" applyAlignment="1"/>
    <xf numFmtId="178" fontId="7" fillId="0" borderId="28" xfId="65" applyNumberFormat="1" applyFont="1" applyFill="1" applyBorder="1" applyAlignment="1"/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4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171" fontId="11" fillId="0" borderId="19" xfId="64" applyNumberFormat="1" applyFont="1" applyFill="1" applyBorder="1" applyAlignment="1">
      <alignment wrapText="1"/>
    </xf>
    <xf numFmtId="171" fontId="11" fillId="0" borderId="60" xfId="64" applyNumberFormat="1" applyFont="1" applyFill="1" applyBorder="1" applyAlignment="1">
      <alignment horizontal="right"/>
    </xf>
    <xf numFmtId="171" fontId="11" fillId="0" borderId="60" xfId="64" applyNumberFormat="1" applyFont="1" applyFill="1" applyBorder="1" applyAlignment="1"/>
    <xf numFmtId="0" fontId="47" fillId="0" borderId="0" xfId="695" applyNumberFormat="1" applyFont="1" applyFill="1" applyBorder="1" applyAlignment="1">
      <alignment horizontal="left" vertical="center"/>
    </xf>
    <xf numFmtId="0" fontId="47" fillId="0" borderId="0" xfId="459" applyFont="1" applyFill="1" applyBorder="1" applyAlignment="1">
      <alignment horizontal="left" vertical="center"/>
    </xf>
    <xf numFmtId="0" fontId="48" fillId="0" borderId="0" xfId="0" applyFont="1" applyFill="1" applyBorder="1"/>
    <xf numFmtId="0" fontId="48" fillId="0" borderId="0" xfId="459" applyFont="1" applyFill="1" applyBorder="1"/>
    <xf numFmtId="0" fontId="47" fillId="0" borderId="0" xfId="695" applyNumberFormat="1" applyFont="1" applyFill="1" applyBorder="1" applyAlignment="1">
      <alignment vertical="center"/>
    </xf>
    <xf numFmtId="0" fontId="47" fillId="0" borderId="0" xfId="459" applyFont="1" applyFill="1" applyBorder="1"/>
    <xf numFmtId="0" fontId="11" fillId="0" borderId="0" xfId="459" applyFont="1" applyFill="1" applyBorder="1"/>
    <xf numFmtId="0" fontId="48" fillId="0" borderId="0" xfId="0" applyFont="1" applyFill="1" applyAlignment="1">
      <alignment horizontal="justify"/>
    </xf>
    <xf numFmtId="2" fontId="172" fillId="0" borderId="0" xfId="695" applyNumberFormat="1" applyFont="1" applyFill="1" applyBorder="1" applyAlignment="1">
      <alignment vertical="center"/>
    </xf>
    <xf numFmtId="170" fontId="172" fillId="0" borderId="0" xfId="460" applyFont="1" applyFill="1" applyBorder="1" applyAlignment="1">
      <alignment vertical="center"/>
    </xf>
    <xf numFmtId="0" fontId="90" fillId="0" borderId="0" xfId="0" applyFont="1" applyFill="1" applyAlignment="1">
      <alignment horizontal="center" vertical="top" wrapText="1"/>
    </xf>
    <xf numFmtId="0" fontId="48" fillId="0" borderId="0" xfId="0" applyFont="1" applyFill="1" applyAlignment="1">
      <alignment vertical="top" wrapText="1"/>
    </xf>
    <xf numFmtId="0" fontId="47" fillId="0" borderId="0" xfId="0" applyFont="1" applyFill="1"/>
    <xf numFmtId="0" fontId="47" fillId="29" borderId="2" xfId="695" applyNumberFormat="1" applyFont="1" applyFill="1" applyBorder="1" applyAlignment="1">
      <alignment horizontal="left" vertical="center"/>
    </xf>
    <xf numFmtId="0" fontId="47" fillId="29" borderId="2" xfId="695" applyNumberFormat="1" applyFont="1" applyFill="1" applyBorder="1" applyAlignment="1">
      <alignment vertical="center"/>
    </xf>
    <xf numFmtId="0" fontId="47" fillId="0" borderId="0" xfId="459" applyFont="1"/>
    <xf numFmtId="2" fontId="47" fillId="29" borderId="0" xfId="695" applyNumberFormat="1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171" fontId="11" fillId="0" borderId="19" xfId="64" applyNumberFormat="1" applyFont="1" applyFill="1" applyBorder="1" applyAlignment="1">
      <alignment horizontal="right"/>
    </xf>
    <xf numFmtId="171" fontId="11" fillId="0" borderId="60" xfId="65" applyNumberFormat="1" applyFont="1" applyFill="1" applyBorder="1" applyAlignment="1"/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9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6" fillId="0" borderId="50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49" fillId="37" borderId="46" xfId="0" applyFont="1" applyFill="1" applyBorder="1" applyAlignment="1">
      <alignment horizontal="center"/>
    </xf>
    <xf numFmtId="0" fontId="49" fillId="37" borderId="47" xfId="0" applyFont="1" applyFill="1" applyBorder="1" applyAlignment="1">
      <alignment horizontal="center"/>
    </xf>
    <xf numFmtId="0" fontId="49" fillId="37" borderId="48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9" fillId="37" borderId="43" xfId="0" applyFont="1" applyFill="1" applyBorder="1" applyAlignment="1">
      <alignment horizontal="center"/>
    </xf>
    <xf numFmtId="0" fontId="46" fillId="37" borderId="49" xfId="0" applyFont="1" applyFill="1" applyBorder="1" applyAlignment="1">
      <alignment horizontal="center"/>
    </xf>
    <xf numFmtId="0" fontId="46" fillId="37" borderId="43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5" fillId="0" borderId="42" xfId="0" applyFont="1" applyBorder="1" applyAlignment="1">
      <alignment horizontal="center" vertical="top" wrapText="1"/>
    </xf>
    <xf numFmtId="0" fontId="45" fillId="0" borderId="43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61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5" fillId="37" borderId="42" xfId="0" applyFont="1" applyFill="1" applyBorder="1" applyAlignment="1">
      <alignment horizontal="center"/>
    </xf>
    <xf numFmtId="0" fontId="45" fillId="37" borderId="43" xfId="0" applyFont="1" applyFill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31" t="s">
        <v>50</v>
      </c>
      <c r="B2" s="332"/>
      <c r="C2" s="332"/>
      <c r="D2" s="332"/>
      <c r="E2" s="332"/>
      <c r="F2" s="3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33" t="s">
        <v>51</v>
      </c>
      <c r="D3" s="333"/>
      <c r="E3" s="333"/>
      <c r="F3" s="333"/>
      <c r="G3" s="333"/>
      <c r="H3" s="333"/>
      <c r="I3" s="333"/>
      <c r="J3" s="333"/>
      <c r="K3" s="333"/>
      <c r="L3" s="333"/>
      <c r="M3" s="315" t="s">
        <v>23</v>
      </c>
      <c r="N3" s="323"/>
      <c r="O3" s="324" t="s">
        <v>24</v>
      </c>
      <c r="P3" s="325"/>
      <c r="Q3" s="315" t="s">
        <v>5</v>
      </c>
      <c r="R3" s="315"/>
      <c r="S3" s="323"/>
      <c r="T3" s="326"/>
      <c r="U3" s="317" t="s">
        <v>26</v>
      </c>
      <c r="V3" s="318"/>
      <c r="W3" s="319" t="s">
        <v>25</v>
      </c>
    </row>
    <row r="4" spans="1:23" ht="12.75" customHeight="1">
      <c r="A4" s="323" t="s">
        <v>27</v>
      </c>
      <c r="B4" s="315" t="s">
        <v>28</v>
      </c>
      <c r="C4" s="315" t="s">
        <v>29</v>
      </c>
      <c r="D4" s="315" t="s">
        <v>30</v>
      </c>
      <c r="E4" s="315" t="s">
        <v>31</v>
      </c>
      <c r="F4" s="315" t="s">
        <v>32</v>
      </c>
      <c r="G4" s="315" t="s">
        <v>33</v>
      </c>
      <c r="H4" s="327" t="s">
        <v>52</v>
      </c>
      <c r="I4" s="315" t="s">
        <v>34</v>
      </c>
      <c r="J4" s="326"/>
      <c r="K4" s="315" t="s">
        <v>35</v>
      </c>
      <c r="L4" s="315" t="s">
        <v>36</v>
      </c>
      <c r="M4" s="315" t="s">
        <v>35</v>
      </c>
      <c r="N4" s="315" t="s">
        <v>37</v>
      </c>
      <c r="O4" s="315" t="s">
        <v>35</v>
      </c>
      <c r="P4" s="315" t="s">
        <v>37</v>
      </c>
      <c r="Q4" s="315" t="s">
        <v>38</v>
      </c>
      <c r="R4" s="315" t="s">
        <v>39</v>
      </c>
      <c r="S4" s="315" t="s">
        <v>36</v>
      </c>
      <c r="T4" s="315" t="s">
        <v>39</v>
      </c>
      <c r="U4" s="327" t="s">
        <v>36</v>
      </c>
      <c r="V4" s="315" t="s">
        <v>39</v>
      </c>
      <c r="W4" s="320"/>
    </row>
    <row r="5" spans="1:23">
      <c r="A5" s="326"/>
      <c r="B5" s="326"/>
      <c r="C5" s="326"/>
      <c r="D5" s="326"/>
      <c r="E5" s="326"/>
      <c r="F5" s="326"/>
      <c r="G5" s="326"/>
      <c r="H5" s="328"/>
      <c r="I5" s="106" t="s">
        <v>40</v>
      </c>
      <c r="J5" s="106" t="s">
        <v>41</v>
      </c>
      <c r="K5" s="326"/>
      <c r="L5" s="326"/>
      <c r="M5" s="326"/>
      <c r="N5" s="326"/>
      <c r="O5" s="326"/>
      <c r="P5" s="326"/>
      <c r="Q5" s="322"/>
      <c r="R5" s="322"/>
      <c r="S5" s="326"/>
      <c r="T5" s="322"/>
      <c r="U5" s="328"/>
      <c r="V5" s="316"/>
      <c r="W5" s="321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9" t="s">
        <v>5</v>
      </c>
      <c r="B179" s="330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6" t="s">
        <v>210</v>
      </c>
      <c r="B1" s="336"/>
      <c r="C1" s="336"/>
      <c r="D1" s="336"/>
      <c r="E1" s="336"/>
      <c r="F1" s="336"/>
      <c r="G1" s="336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7" t="e">
        <f>#REF!</f>
        <v>#REF!</v>
      </c>
      <c r="C2" s="338"/>
      <c r="D2" s="338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9"/>
      <c r="C3" s="339"/>
      <c r="D3" s="339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40">
        <v>41948</v>
      </c>
      <c r="C4" s="340"/>
      <c r="D4" s="340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40">
        <v>41949</v>
      </c>
      <c r="C5" s="340"/>
      <c r="D5" s="340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9">
        <v>111000</v>
      </c>
      <c r="C6" s="339"/>
      <c r="D6" s="339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4">
        <f>+$B$6*$F$7/$C$7</f>
        <v>111000</v>
      </c>
      <c r="C8" s="334"/>
      <c r="D8" s="334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40" t="s">
        <v>226</v>
      </c>
      <c r="C9" s="340"/>
      <c r="D9" s="340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9" t="e">
        <f>VLOOKUP(I11,#REF!,4,0)*1000</f>
        <v>#REF!</v>
      </c>
      <c r="C11" s="339"/>
      <c r="D11" s="339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4" t="e">
        <f>+ ROUND((B11-B19)*F10/C10,0)</f>
        <v>#REF!</v>
      </c>
      <c r="C12" s="334"/>
      <c r="D12" s="334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5" t="s">
        <v>212</v>
      </c>
      <c r="C13" s="335"/>
      <c r="D13" s="335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4">
        <f>+IF($E$13=1,ROUNDDOWN($B$8*$F$10/$C$10,0),IF(MROUND($B$8*$F$10/$C$10,10)-($B$8*$F$10/$C$10)&gt;0,MROUND($B$8*$F$10/$C$10,10)-10,MROUND($B$8*$F$10/$C$10,10)))</f>
        <v>55500</v>
      </c>
      <c r="C14" s="334"/>
      <c r="D14" s="334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4">
        <f>ROUNDDOWN($B$8*$F$10/$C$10,0)-B14</f>
        <v>0</v>
      </c>
      <c r="C15" s="334"/>
      <c r="D15" s="334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5" t="s">
        <v>223</v>
      </c>
      <c r="C16" s="335"/>
      <c r="D16" s="335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9">
        <v>10000</v>
      </c>
      <c r="C17" s="339"/>
      <c r="D17" s="339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4">
        <f>+IF($E$16=1,B17*B15,0)</f>
        <v>0</v>
      </c>
      <c r="C18" s="334"/>
      <c r="D18" s="334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9">
        <v>10000</v>
      </c>
      <c r="C19" s="339"/>
      <c r="D19" s="339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4">
        <f>+B19*B14</f>
        <v>555000000</v>
      </c>
      <c r="C20" s="334"/>
      <c r="D20" s="334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40"/>
      <c r="C21" s="340"/>
      <c r="D21" s="340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41" t="s">
        <v>241</v>
      </c>
      <c r="F23" s="341"/>
      <c r="G23" s="341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43" t="s">
        <v>328</v>
      </c>
      <c r="F1" s="343"/>
      <c r="G1" s="344" t="s">
        <v>329</v>
      </c>
      <c r="H1" s="344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45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45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45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42" t="s">
        <v>398</v>
      </c>
      <c r="C62" s="342" t="s">
        <v>310</v>
      </c>
      <c r="D62" s="342" t="s">
        <v>403</v>
      </c>
      <c r="E62" s="346">
        <v>140130</v>
      </c>
      <c r="F62" s="346">
        <v>7</v>
      </c>
      <c r="G62" s="40">
        <v>215002</v>
      </c>
      <c r="H62" s="40">
        <v>0</v>
      </c>
    </row>
    <row r="63" spans="1:9" s="40" customFormat="1">
      <c r="B63" s="342"/>
      <c r="C63" s="342"/>
      <c r="D63" s="342"/>
      <c r="E63" s="346"/>
      <c r="F63" s="346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7" t="s">
        <v>20</v>
      </c>
      <c r="C32" s="347"/>
      <c r="D32" s="347"/>
      <c r="E32" s="347"/>
      <c r="F32" s="347"/>
      <c r="G32" s="347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7" t="s">
        <v>14</v>
      </c>
      <c r="C39" s="347"/>
      <c r="D39" s="347"/>
      <c r="E39" s="347"/>
      <c r="F39" s="347"/>
      <c r="G39" s="347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8"/>
      <c r="E43" s="349"/>
      <c r="F43" s="349"/>
      <c r="G43" s="349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1" zoomScale="93" zoomScaleNormal="93" zoomScaleSheetLayoutView="93" workbookViewId="0">
      <selection activeCell="F45" sqref="F45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42578125" style="167" customWidth="1"/>
    <col min="5" max="5" width="27.7109375" style="167" customWidth="1"/>
    <col min="6" max="6" width="28.5703125" style="167" customWidth="1"/>
    <col min="7" max="16384" width="9.140625" style="167"/>
  </cols>
  <sheetData>
    <row r="1" spans="1:6" ht="24" customHeight="1">
      <c r="A1" s="371" t="s">
        <v>561</v>
      </c>
      <c r="B1" s="371"/>
      <c r="C1" s="371"/>
      <c r="D1" s="371"/>
      <c r="E1" s="371"/>
      <c r="F1" s="371"/>
    </row>
    <row r="2" spans="1:6" ht="15.75" customHeight="1">
      <c r="A2" s="368" t="s">
        <v>562</v>
      </c>
      <c r="B2" s="368"/>
      <c r="C2" s="368"/>
      <c r="D2" s="368"/>
      <c r="E2" s="368"/>
      <c r="F2" s="368"/>
    </row>
    <row r="3" spans="1:6" ht="19.5" customHeight="1">
      <c r="A3" s="369" t="s">
        <v>580</v>
      </c>
      <c r="B3" s="369"/>
      <c r="C3" s="369"/>
      <c r="D3" s="369"/>
      <c r="E3" s="369"/>
      <c r="F3" s="369"/>
    </row>
    <row r="4" spans="1:6" ht="18" customHeight="1">
      <c r="A4" s="370" t="s">
        <v>563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71" t="s">
        <v>564</v>
      </c>
      <c r="B6" s="371"/>
      <c r="C6" s="371"/>
      <c r="D6" s="371"/>
      <c r="E6" s="371"/>
      <c r="F6" s="371"/>
    </row>
    <row r="7" spans="1:6" ht="15.75" customHeight="1">
      <c r="A7" s="371" t="s">
        <v>565</v>
      </c>
      <c r="B7" s="371"/>
      <c r="C7" s="371"/>
      <c r="D7" s="371"/>
      <c r="E7" s="371"/>
      <c r="F7" s="371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590</v>
      </c>
    </row>
    <row r="17" spans="1:6" ht="15.75" customHeight="1">
      <c r="A17" s="172"/>
      <c r="B17" s="173" t="s">
        <v>539</v>
      </c>
      <c r="C17" s="172"/>
      <c r="D17" s="173" t="s">
        <v>591</v>
      </c>
    </row>
    <row r="18" spans="1:6" s="174" customFormat="1" ht="15.75" customHeight="1">
      <c r="A18" s="367" t="s">
        <v>570</v>
      </c>
      <c r="B18" s="367"/>
      <c r="C18" s="367"/>
      <c r="D18" s="161" t="str">
        <f>"Từ ngày "&amp;TEXT(F25+1,"dd/mm/yyyy")&amp;" đến "&amp;TEXT(E25,"dd/mm/yyyy")</f>
        <v>Từ ngày 12/10/2026 đến 18/10/2026</v>
      </c>
    </row>
    <row r="19" spans="1:6" ht="15.75" customHeight="1">
      <c r="A19" s="175"/>
      <c r="B19" s="282" t="s">
        <v>571</v>
      </c>
      <c r="C19" s="283"/>
      <c r="D19" s="284" t="str">
        <f>"From "&amp;TEXT(F25+1,"dd/mm/yyyy")&amp;" to "&amp;TEXT(E25,"dd/mm/yyyy")</f>
        <v>From 12/10/2026 to 18/10/2026</v>
      </c>
      <c r="E19" s="185"/>
      <c r="F19" s="185"/>
    </row>
    <row r="20" spans="1:6" ht="15.75" customHeight="1">
      <c r="A20" s="176">
        <v>5</v>
      </c>
      <c r="B20" s="285" t="s">
        <v>578</v>
      </c>
      <c r="C20" s="285"/>
      <c r="D20" s="286">
        <f>E25+1</f>
        <v>46314</v>
      </c>
      <c r="E20" s="287"/>
      <c r="F20" s="287"/>
    </row>
    <row r="21" spans="1:6" ht="15.75" customHeight="1">
      <c r="A21" s="175"/>
      <c r="B21" s="282" t="s">
        <v>579</v>
      </c>
      <c r="C21" s="283"/>
      <c r="D21" s="288">
        <f>D20</f>
        <v>46314</v>
      </c>
      <c r="E21" s="289"/>
      <c r="F21" s="289"/>
    </row>
    <row r="22" spans="1:6" ht="15.75" customHeight="1" thickBot="1">
      <c r="A22" s="176"/>
      <c r="B22" s="176"/>
      <c r="C22" s="176"/>
      <c r="D22" s="176"/>
      <c r="E22" s="176"/>
      <c r="F22" s="177" t="s">
        <v>540</v>
      </c>
    </row>
    <row r="23" spans="1:6" ht="15.75" customHeight="1">
      <c r="A23" s="360" t="s">
        <v>531</v>
      </c>
      <c r="B23" s="361"/>
      <c r="C23" s="362" t="s">
        <v>541</v>
      </c>
      <c r="D23" s="361"/>
      <c r="E23" s="178" t="s">
        <v>542</v>
      </c>
      <c r="F23" s="255" t="s">
        <v>542</v>
      </c>
    </row>
    <row r="24" spans="1:6" ht="15.75" customHeight="1">
      <c r="A24" s="363" t="s">
        <v>27</v>
      </c>
      <c r="B24" s="364"/>
      <c r="C24" s="365" t="s">
        <v>330</v>
      </c>
      <c r="D24" s="366"/>
      <c r="E24" s="179" t="s">
        <v>543</v>
      </c>
      <c r="F24" s="256" t="s">
        <v>543</v>
      </c>
    </row>
    <row r="25" spans="1:6" ht="15.75" customHeight="1">
      <c r="A25" s="180"/>
      <c r="B25" s="181"/>
      <c r="C25" s="182"/>
      <c r="D25" s="182"/>
      <c r="E25" s="183">
        <f>F25+7</f>
        <v>46313</v>
      </c>
      <c r="F25" s="184">
        <v>46306</v>
      </c>
    </row>
    <row r="26" spans="1:6" ht="15.75" customHeight="1">
      <c r="A26" s="383" t="s">
        <v>572</v>
      </c>
      <c r="B26" s="384"/>
      <c r="C26" s="186" t="s">
        <v>544</v>
      </c>
      <c r="D26" s="186"/>
      <c r="E26" s="187"/>
      <c r="F26" s="257"/>
    </row>
    <row r="27" spans="1:6" ht="15.75" customHeight="1">
      <c r="A27" s="188"/>
      <c r="B27" s="189"/>
      <c r="C27" s="190" t="s">
        <v>545</v>
      </c>
      <c r="D27" s="191"/>
      <c r="E27" s="279"/>
      <c r="F27" s="260"/>
    </row>
    <row r="28" spans="1:6" ht="15.75" customHeight="1">
      <c r="A28" s="356">
        <v>1</v>
      </c>
      <c r="B28" s="357"/>
      <c r="C28" s="192" t="s">
        <v>546</v>
      </c>
      <c r="D28" s="193"/>
      <c r="E28" s="280"/>
      <c r="F28" s="281"/>
    </row>
    <row r="29" spans="1:6" ht="15.75" customHeight="1">
      <c r="A29" s="194"/>
      <c r="B29" s="195"/>
      <c r="C29" s="196" t="s">
        <v>547</v>
      </c>
      <c r="D29" s="197"/>
      <c r="E29" s="259"/>
      <c r="F29" s="260"/>
    </row>
    <row r="30" spans="1:6" ht="15.75" customHeight="1">
      <c r="A30" s="358">
        <v>1.1000000000000001</v>
      </c>
      <c r="B30" s="359"/>
      <c r="C30" s="198" t="s">
        <v>582</v>
      </c>
      <c r="D30" s="199"/>
      <c r="E30" s="162">
        <f>F34</f>
        <v>129261621114</v>
      </c>
      <c r="F30" s="265">
        <v>127324352888</v>
      </c>
    </row>
    <row r="31" spans="1:6" ht="15.75" customHeight="1">
      <c r="A31" s="354">
        <v>1.2</v>
      </c>
      <c r="B31" s="355"/>
      <c r="C31" s="200" t="s">
        <v>583</v>
      </c>
      <c r="D31" s="201"/>
      <c r="E31" s="243">
        <f>F35</f>
        <v>15807.45</v>
      </c>
      <c r="F31" s="266">
        <v>15640.01</v>
      </c>
    </row>
    <row r="32" spans="1:6" ht="15.75" customHeight="1">
      <c r="A32" s="356">
        <v>2</v>
      </c>
      <c r="B32" s="357"/>
      <c r="C32" s="192" t="s">
        <v>548</v>
      </c>
      <c r="D32" s="193"/>
      <c r="E32" s="244"/>
      <c r="F32" s="267"/>
    </row>
    <row r="33" spans="1:6" ht="15.75" customHeight="1">
      <c r="A33" s="202"/>
      <c r="B33" s="203"/>
      <c r="C33" s="200" t="s">
        <v>549</v>
      </c>
      <c r="D33" s="197"/>
      <c r="E33" s="245"/>
      <c r="F33" s="268"/>
    </row>
    <row r="34" spans="1:6" ht="15.75" customHeight="1">
      <c r="A34" s="358">
        <v>2.1</v>
      </c>
      <c r="B34" s="359"/>
      <c r="C34" s="198" t="s">
        <v>584</v>
      </c>
      <c r="D34" s="199"/>
      <c r="E34" s="162">
        <v>126230026733</v>
      </c>
      <c r="F34" s="265">
        <v>129261621114</v>
      </c>
    </row>
    <row r="35" spans="1:6" ht="15.75" customHeight="1">
      <c r="A35" s="354">
        <v>2.2000000000000002</v>
      </c>
      <c r="B35" s="355"/>
      <c r="C35" s="204" t="s">
        <v>585</v>
      </c>
      <c r="D35" s="197"/>
      <c r="E35" s="243">
        <v>15696.31</v>
      </c>
      <c r="F35" s="266">
        <v>15807.45</v>
      </c>
    </row>
    <row r="36" spans="1:6" ht="15.75" customHeight="1">
      <c r="A36" s="372">
        <v>3</v>
      </c>
      <c r="B36" s="373"/>
      <c r="C36" s="205" t="s">
        <v>574</v>
      </c>
      <c r="D36" s="206"/>
      <c r="E36" s="246"/>
      <c r="F36" s="269"/>
    </row>
    <row r="37" spans="1:6" ht="15.75" customHeight="1">
      <c r="A37" s="207"/>
      <c r="B37" s="208"/>
      <c r="C37" s="209" t="s">
        <v>575</v>
      </c>
      <c r="D37" s="210"/>
      <c r="E37" s="258">
        <f>E34-E30</f>
        <v>-3031594381</v>
      </c>
      <c r="F37" s="270">
        <v>1937268226</v>
      </c>
    </row>
    <row r="38" spans="1:6" ht="15.75" customHeight="1">
      <c r="A38" s="374">
        <v>3.1</v>
      </c>
      <c r="B38" s="375"/>
      <c r="C38" s="211" t="s">
        <v>550</v>
      </c>
      <c r="D38" s="212"/>
      <c r="E38" s="246"/>
      <c r="F38" s="269"/>
    </row>
    <row r="39" spans="1:6" ht="15.75" customHeight="1">
      <c r="A39" s="213"/>
      <c r="B39" s="214"/>
      <c r="C39" s="209" t="s">
        <v>551</v>
      </c>
      <c r="D39" s="215"/>
      <c r="E39" s="247">
        <f>E37-E41</f>
        <v>-903507366</v>
      </c>
      <c r="F39" s="271">
        <v>1364396633</v>
      </c>
    </row>
    <row r="40" spans="1:6" ht="15.75" customHeight="1">
      <c r="A40" s="352">
        <v>3.2</v>
      </c>
      <c r="B40" s="353"/>
      <c r="C40" s="216" t="s">
        <v>581</v>
      </c>
      <c r="D40" s="217"/>
      <c r="E40" s="248"/>
      <c r="F40" s="272"/>
    </row>
    <row r="41" spans="1:6" ht="15.75" customHeight="1">
      <c r="A41" s="218"/>
      <c r="B41" s="219"/>
      <c r="C41" s="166" t="s">
        <v>577</v>
      </c>
      <c r="D41" s="215"/>
      <c r="E41" s="271">
        <v>-2128087015</v>
      </c>
      <c r="F41" s="270">
        <v>572871593</v>
      </c>
    </row>
    <row r="42" spans="1:6" ht="15.75" customHeight="1">
      <c r="A42" s="352">
        <v>3.3</v>
      </c>
      <c r="B42" s="353"/>
      <c r="C42" s="211" t="s">
        <v>552</v>
      </c>
      <c r="D42" s="212"/>
      <c r="E42" s="249"/>
      <c r="F42" s="273"/>
    </row>
    <row r="43" spans="1:6" ht="15.75" customHeight="1">
      <c r="A43" s="213"/>
      <c r="B43" s="220"/>
      <c r="C43" s="166" t="s">
        <v>553</v>
      </c>
      <c r="D43" s="215"/>
      <c r="E43" s="250"/>
      <c r="F43" s="274"/>
    </row>
    <row r="44" spans="1:6" ht="15.75" customHeight="1">
      <c r="A44" s="372">
        <v>4</v>
      </c>
      <c r="B44" s="376">
        <v>4</v>
      </c>
      <c r="C44" s="221" t="s">
        <v>573</v>
      </c>
      <c r="D44" s="212"/>
      <c r="E44" s="251"/>
      <c r="F44" s="275"/>
    </row>
    <row r="45" spans="1:6" ht="15.75" customHeight="1">
      <c r="A45" s="222"/>
      <c r="B45" s="223"/>
      <c r="C45" s="166" t="s">
        <v>576</v>
      </c>
      <c r="D45" s="215"/>
      <c r="E45" s="252">
        <f>E35/E31-1</f>
        <v>-7.0308620302452773E-3</v>
      </c>
      <c r="F45" s="276">
        <v>1.070587550775226E-2</v>
      </c>
    </row>
    <row r="46" spans="1:6" ht="15.75" customHeight="1">
      <c r="A46" s="372">
        <v>5</v>
      </c>
      <c r="B46" s="376"/>
      <c r="C46" s="224" t="s">
        <v>554</v>
      </c>
      <c r="D46" s="225"/>
      <c r="E46" s="253"/>
      <c r="F46" s="277"/>
    </row>
    <row r="47" spans="1:6" ht="15.75" customHeight="1">
      <c r="A47" s="207"/>
      <c r="B47" s="208"/>
      <c r="C47" s="226" t="s">
        <v>555</v>
      </c>
      <c r="D47" s="227"/>
      <c r="E47" s="254"/>
      <c r="F47" s="278"/>
    </row>
    <row r="48" spans="1:6" ht="15.75" customHeight="1">
      <c r="A48" s="381">
        <v>5.0999999999999996</v>
      </c>
      <c r="B48" s="382"/>
      <c r="C48" s="228" t="s">
        <v>586</v>
      </c>
      <c r="D48" s="199"/>
      <c r="E48" s="290">
        <v>136803602746</v>
      </c>
      <c r="F48" s="291">
        <v>136803602746</v>
      </c>
    </row>
    <row r="49" spans="1:9" ht="15.75" customHeight="1">
      <c r="A49" s="381">
        <v>5.2</v>
      </c>
      <c r="B49" s="382"/>
      <c r="C49" s="229" t="s">
        <v>587</v>
      </c>
      <c r="D49" s="230"/>
      <c r="E49" s="290">
        <v>104468855589</v>
      </c>
      <c r="F49" s="292">
        <v>104468855589</v>
      </c>
    </row>
    <row r="50" spans="1:9" ht="15.75" customHeight="1">
      <c r="A50" s="379">
        <v>6</v>
      </c>
      <c r="B50" s="380"/>
      <c r="C50" s="231" t="s">
        <v>592</v>
      </c>
      <c r="D50" s="232"/>
      <c r="E50" s="261"/>
      <c r="F50" s="262"/>
    </row>
    <row r="51" spans="1:9" ht="15.75" customHeight="1">
      <c r="A51" s="381">
        <v>6.1</v>
      </c>
      <c r="B51" s="382">
        <v>6.1</v>
      </c>
      <c r="C51" s="233" t="s">
        <v>594</v>
      </c>
      <c r="D51" s="234"/>
      <c r="E51" s="263">
        <v>16213.82</v>
      </c>
      <c r="F51" s="263">
        <v>16213.82</v>
      </c>
    </row>
    <row r="52" spans="1:9" ht="15.75" customHeight="1">
      <c r="A52" s="381">
        <v>6.2</v>
      </c>
      <c r="B52" s="382"/>
      <c r="C52" s="198" t="s">
        <v>588</v>
      </c>
      <c r="D52" s="228"/>
      <c r="E52" s="313">
        <f>E35*E51</f>
        <v>254497145.00419998</v>
      </c>
      <c r="F52" s="314">
        <v>256299148.95900002</v>
      </c>
    </row>
    <row r="53" spans="1:9" ht="15.75" customHeight="1" thickBot="1">
      <c r="A53" s="377">
        <v>6.2</v>
      </c>
      <c r="B53" s="378">
        <v>6.3</v>
      </c>
      <c r="C53" s="235" t="s">
        <v>593</v>
      </c>
      <c r="D53" s="235"/>
      <c r="E53" s="264">
        <f>E52/E34</f>
        <v>2.0161379316072617E-3</v>
      </c>
      <c r="F53" s="264">
        <v>1.9827938621701296E-3</v>
      </c>
    </row>
    <row r="54" spans="1:9" ht="15.75" customHeight="1">
      <c r="A54" s="236"/>
      <c r="B54" s="236"/>
      <c r="C54" s="236"/>
      <c r="D54" s="236"/>
      <c r="E54" s="237"/>
      <c r="F54" s="237"/>
    </row>
    <row r="55" spans="1:9">
      <c r="B55" s="238"/>
      <c r="C55" s="239" t="s">
        <v>556</v>
      </c>
      <c r="D55" s="239"/>
      <c r="E55" s="351" t="s">
        <v>557</v>
      </c>
      <c r="F55" s="351"/>
    </row>
    <row r="56" spans="1:9">
      <c r="B56" s="238"/>
      <c r="C56" s="240" t="s">
        <v>589</v>
      </c>
      <c r="D56" s="239"/>
      <c r="E56" s="350" t="s">
        <v>558</v>
      </c>
      <c r="F56" s="351"/>
    </row>
    <row r="57" spans="1:9" ht="14.25" customHeight="1">
      <c r="C57" s="241"/>
      <c r="D57" s="241"/>
      <c r="E57" s="173"/>
      <c r="F57" s="173"/>
    </row>
    <row r="58" spans="1:9" ht="14.25" customHeight="1">
      <c r="A58" s="242"/>
      <c r="B58" s="242"/>
    </row>
    <row r="59" spans="1:9" s="185" customFormat="1" ht="14.25" customHeight="1">
      <c r="A59" s="300"/>
      <c r="B59" s="300"/>
    </row>
    <row r="60" spans="1:9" s="185" customFormat="1" ht="14.25" customHeight="1">
      <c r="A60" s="300"/>
      <c r="B60" s="300"/>
    </row>
    <row r="61" spans="1:9" s="185" customFormat="1" ht="14.25" customHeight="1">
      <c r="A61" s="300"/>
      <c r="B61" s="300"/>
    </row>
    <row r="62" spans="1:9" s="185" customFormat="1" ht="14.25" customHeight="1">
      <c r="A62" s="311"/>
      <c r="B62" s="311"/>
      <c r="C62" s="312"/>
      <c r="D62" s="312"/>
      <c r="E62" s="295"/>
      <c r="F62" s="295"/>
    </row>
    <row r="63" spans="1:9" s="296" customFormat="1" ht="15.75">
      <c r="B63" s="297" t="s">
        <v>595</v>
      </c>
      <c r="C63" s="297"/>
      <c r="D63" s="297"/>
      <c r="E63" s="306" t="s">
        <v>596</v>
      </c>
      <c r="F63" s="307"/>
      <c r="G63" s="301"/>
      <c r="H63" s="302"/>
      <c r="I63" s="302"/>
    </row>
    <row r="64" spans="1:9" s="296" customFormat="1" ht="15.75" customHeight="1">
      <c r="B64" s="298" t="s">
        <v>597</v>
      </c>
      <c r="C64" s="293"/>
      <c r="D64" s="293"/>
      <c r="E64" s="308" t="s">
        <v>599</v>
      </c>
      <c r="F64" s="309"/>
      <c r="G64" s="301"/>
      <c r="H64" s="302"/>
      <c r="I64" s="302"/>
    </row>
    <row r="65" spans="1:9" s="296" customFormat="1" ht="15.75">
      <c r="B65" s="299" t="s">
        <v>598</v>
      </c>
      <c r="C65" s="294"/>
      <c r="D65" s="294"/>
      <c r="E65" s="310" t="s">
        <v>600</v>
      </c>
      <c r="F65" s="310"/>
      <c r="G65" s="301"/>
      <c r="H65" s="302"/>
      <c r="I65" s="302"/>
    </row>
    <row r="66" spans="1:9" s="185" customFormat="1" ht="16.5">
      <c r="A66" s="303"/>
      <c r="B66" s="303"/>
      <c r="C66" s="303"/>
      <c r="D66" s="303"/>
    </row>
    <row r="67" spans="1:9" s="185" customFormat="1" ht="16.5">
      <c r="A67" s="304"/>
      <c r="B67" s="304"/>
      <c r="C67" s="303"/>
      <c r="D67" s="303"/>
    </row>
    <row r="68" spans="1:9" s="185" customFormat="1" ht="15.75">
      <c r="A68" s="305"/>
      <c r="B68" s="305"/>
    </row>
    <row r="69" spans="1:9" s="185" customFormat="1"/>
    <row r="70" spans="1:9" s="185" customFormat="1"/>
    <row r="71" spans="1:9" s="185" customFormat="1"/>
    <row r="72" spans="1:9" s="185" customFormat="1"/>
    <row r="73" spans="1:9" s="185" customFormat="1"/>
    <row r="74" spans="1:9" s="185" customFormat="1"/>
  </sheetData>
  <mergeCells count="32"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18:C18"/>
    <mergeCell ref="E56:F56"/>
    <mergeCell ref="A40:B40"/>
    <mergeCell ref="A35:B35"/>
    <mergeCell ref="A31:B31"/>
    <mergeCell ref="A28:B28"/>
    <mergeCell ref="A30:B30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SBfVtNsHj1q8L+pUpRzfPCFfQNJbX++H/VR7ybE3N14=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3MsEZY89lGfEA8GfqfLgtZgv0H5wi5JXUo/+VFvEv5U=</DigestValue>
    </Reference>
  </SignedInfo>
  <SignatureValue>lefaj67ZHRq5yVFPhSIJ3woIeZIkHS9+Bd6n5eY+DJGiID5uIKbNo44fOns5nCEywPwLYjjfvZJB
k2R5Hfo1zaG8H2Cfl98CI4WjcVxohJsN7YAma9paYFNQFETaZ9X4OE35gP9V/8JN/Q+1K8ydKEDj
bp8hlN92s/ys0Gb00zat6I8XWBDgGFU2gmLSigqfsXQB/R+ylxwg7w11TBZty14xNWTORwJo3V1j
IZCkoJxo2A/fjydaizdVtDLmn5sU1yTFiccTBVzoOX0LKxzKQKAdS1GpgoJTo6tsbVT3YrMENa4P
IeA4OeYi7yQwJ/C+9NpUV3Ka28twWRKACwhN8g==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Kmkytvx68/xPWi6PtC5mAZh3lavoTHzSGOBo1mjEQrU=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YtUDswsIpN6V52hB+nIi+9sCJN0bX7y2TaR7yYR+kS8=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bH3KOcfS8UncmZ8JBNd6g9Q4fDfjK2zy/NiJwdsRrfk=</DigestValue>
      </Reference>
      <Reference URI="/xl/worksheets/sheet3.xml?ContentType=application/vnd.openxmlformats-officedocument.spreadsheetml.worksheet+xml">
        <DigestMethod Algorithm="http://www.w3.org/2001/04/xmlenc#sha256"/>
        <DigestValue>yBlay+jBzRg+LYbw8iBeQCGQL0sU9coD74jyqomjr4o=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Y2b0xiytMAK0ZpSdHGY5LavWXFjH2naVJPhvjs530So=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2026-10-19T07:48:28Z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2026-10-19T07:48:28Z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3cENKFNhq0Ee7D83DLBWyH9bKA+Xk1bVPFHzJn3rXTQ=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o8OhdQfi0YMwXFSEiJUUVzXV6wYt7wA5e1DMWtTjUZI=</DigestValue>
    </Reference>
  </SignedInfo>
  <SignatureValue>yvoGwqMkRXMRH5GVkOHuIvr2HQ3eaOWnff08YZ9i8lzRW3j86OOZxeRvJh1FQtx155hTWfpMbueQ
ujpZRZ31Z6j9Es40xFrbcBqIhXsUoP4XBaObmbqYID/3f1eiVET468D66uVYhRwdQKwmRO1uJbcr
tztNFtzZ4nCgjWMUfgVluHKQSDzlZDxRKs4B//enTPBQ8jtxQ8hsNcwIBA8lJx4JJxYobAR4HSKW
+2RdnTKXzUNq/9Bmq052oNwnTeaudhsMxr5YP66VXH9tyaKFO+yut3904neFbrrp0ibaslgvEOVD
ogMFwtEVY/t1ft2xy4WYCocgD7yiaayOZFPMOw==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Kmkytvx68/xPWi6PtC5mAZh3lavoTHzSGOBo1mjEQrU=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YtUDswsIpN6V52hB+nIi+9sCJN0bX7y2TaR7yYR+kS8=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bH3KOcfS8UncmZ8JBNd6g9Q4fDfjK2zy/NiJwdsRrfk=</DigestValue>
      </Reference>
      <Reference URI="/xl/worksheets/sheet3.xml?ContentType=application/vnd.openxmlformats-officedocument.spreadsheetml.worksheet+xml">
        <DigestMethod Algorithm="http://www.w3.org/2001/04/xmlenc#sha256"/>
        <DigestValue>yBlay+jBzRg+LYbw8iBeQCGQL0sU9coD74jyqomjr4o=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Y2b0xiytMAK0ZpSdHGY5LavWXFjH2naVJPhvjs530So=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2026-10-19T10:07:15Z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2026-10-19T10:07:15Z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2026-03-30T02:34:19Z</cp:lastPrinted>
  <dcterms:created xsi:type="dcterms:W3CDTF">2014-09-25T08:23:57Z</dcterms:created>
  <dcterms:modified xsi:type="dcterms:W3CDTF">2026-10-19T07:19:40Z</dcterms:modified>
</cp:coreProperties>
</file>