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7" l="1"/>
  <c r="D19" i="27"/>
  <c r="E24" i="27" l="1"/>
  <c r="D17" i="27" l="1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<sst xmlns="http://schemas.openxmlformats.org/spreadsheetml/2006/main" count="1409" uniqueCount="616">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</sst>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45" xfId="0" applyFont="1" applyBorder="1" applyAlignment="1">
      <alignment horizontal="center" vertical="top" wrapText="1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  <xf numFmtId="0" fontId="76" fillId="0" borderId="0" xfId="0" applyFont="1" applyAlignment="1">
      <alignment horizontal="center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82" fillId="0" borderId="0" xfId="0" applyFont="1" applyAlignment="1">
      <alignment horizontal="left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45" t="s">
        <v>50</v>
      </c>
      <c r="B2" s="346"/>
      <c r="C2" s="346"/>
      <c r="D2" s="346"/>
      <c r="E2" s="346"/>
      <c r="F2" s="34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47" t="s">
        <v>51</v>
      </c>
      <c r="D3" s="347"/>
      <c r="E3" s="347"/>
      <c r="F3" s="347"/>
      <c r="G3" s="347"/>
      <c r="H3" s="347"/>
      <c r="I3" s="347"/>
      <c r="J3" s="347"/>
      <c r="K3" s="347"/>
      <c r="L3" s="347"/>
      <c r="M3" s="348" t="s">
        <v>23</v>
      </c>
      <c r="N3" s="355"/>
      <c r="O3" s="362" t="s">
        <v>24</v>
      </c>
      <c r="P3" s="363"/>
      <c r="Q3" s="348" t="s">
        <v>5</v>
      </c>
      <c r="R3" s="348"/>
      <c r="S3" s="355"/>
      <c r="T3" s="350"/>
      <c r="U3" s="357" t="s">
        <v>26</v>
      </c>
      <c r="V3" s="358"/>
      <c r="W3" s="359" t="s">
        <v>25</v>
      </c>
    </row>
    <row r="4" spans="1:23" ht="12.75" customHeight="1">
      <c r="A4" s="355" t="s">
        <v>27</v>
      </c>
      <c r="B4" s="348" t="s">
        <v>28</v>
      </c>
      <c r="C4" s="348" t="s">
        <v>29</v>
      </c>
      <c r="D4" s="348" t="s">
        <v>30</v>
      </c>
      <c r="E4" s="348" t="s">
        <v>31</v>
      </c>
      <c r="F4" s="348" t="s">
        <v>32</v>
      </c>
      <c r="G4" s="348" t="s">
        <v>33</v>
      </c>
      <c r="H4" s="351" t="s">
        <v>52</v>
      </c>
      <c r="I4" s="348" t="s">
        <v>34</v>
      </c>
      <c r="J4" s="350"/>
      <c r="K4" s="348" t="s">
        <v>35</v>
      </c>
      <c r="L4" s="348" t="s">
        <v>36</v>
      </c>
      <c r="M4" s="348" t="s">
        <v>35</v>
      </c>
      <c r="N4" s="348" t="s">
        <v>37</v>
      </c>
      <c r="O4" s="348" t="s">
        <v>35</v>
      </c>
      <c r="P4" s="348" t="s">
        <v>37</v>
      </c>
      <c r="Q4" s="348" t="s">
        <v>38</v>
      </c>
      <c r="R4" s="348" t="s">
        <v>39</v>
      </c>
      <c r="S4" s="348" t="s">
        <v>36</v>
      </c>
      <c r="T4" s="348" t="s">
        <v>39</v>
      </c>
      <c r="U4" s="351" t="s">
        <v>36</v>
      </c>
      <c r="V4" s="348" t="s">
        <v>39</v>
      </c>
      <c r="W4" s="360"/>
    </row>
    <row r="5" spans="1:23">
      <c r="A5" s="350"/>
      <c r="B5" s="350"/>
      <c r="C5" s="350"/>
      <c r="D5" s="350"/>
      <c r="E5" s="350"/>
      <c r="F5" s="350"/>
      <c r="G5" s="350"/>
      <c r="H5" s="352"/>
      <c r="I5" s="106" t="s">
        <v>40</v>
      </c>
      <c r="J5" s="106" t="s">
        <v>41</v>
      </c>
      <c r="K5" s="350"/>
      <c r="L5" s="350"/>
      <c r="M5" s="350"/>
      <c r="N5" s="350"/>
      <c r="O5" s="350"/>
      <c r="P5" s="350"/>
      <c r="Q5" s="349"/>
      <c r="R5" s="349"/>
      <c r="S5" s="350"/>
      <c r="T5" s="349"/>
      <c r="U5" s="352"/>
      <c r="V5" s="356"/>
      <c r="W5" s="36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3" t="s">
        <v>5</v>
      </c>
      <c r="B179" s="35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9" t="s">
        <v>210</v>
      </c>
      <c r="B1" s="369"/>
      <c r="C1" s="369"/>
      <c r="D1" s="369"/>
      <c r="E1" s="369"/>
      <c r="F1" s="369"/>
      <c r="G1" s="36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70" t="e">
        <f>#REF!</f>
        <v>#REF!</v>
      </c>
      <c r="C2" s="371"/>
      <c r="D2" s="37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8"/>
      <c r="C3" s="368"/>
      <c r="D3" s="36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64">
        <v>41948</v>
      </c>
      <c r="C4" s="364"/>
      <c r="D4" s="36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64">
        <v>41949</v>
      </c>
      <c r="C5" s="364"/>
      <c r="D5" s="36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8">
        <v>111000</v>
      </c>
      <c r="C6" s="368"/>
      <c r="D6" s="36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6">
        <f>+$B$6*$F$7/$C$7</f>
        <v>111000</v>
      </c>
      <c r="C8" s="366"/>
      <c r="D8" s="36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64" t="s">
        <v>226</v>
      </c>
      <c r="C9" s="364"/>
      <c r="D9" s="36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8" t="e">
        <f>VLOOKUP(I11,#REF!,4,0)*1000</f>
        <v>#REF!</v>
      </c>
      <c r="C11" s="368"/>
      <c r="D11" s="36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6" t="e">
        <f>+ ROUND((B11-B19)*F10/C10,0)</f>
        <v>#REF!</v>
      </c>
      <c r="C12" s="366"/>
      <c r="D12" s="36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7" t="s">
        <v>212</v>
      </c>
      <c r="C13" s="367"/>
      <c r="D13" s="36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6">
        <f>+IF($E$13=1,ROUNDDOWN($B$8*$F$10/$C$10,0),IF(MROUND($B$8*$F$10/$C$10,10)-($B$8*$F$10/$C$10)&gt;0,MROUND($B$8*$F$10/$C$10,10)-10,MROUND($B$8*$F$10/$C$10,10)))</f>
        <v>55500</v>
      </c>
      <c r="C14" s="366"/>
      <c r="D14" s="36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6">
        <f>ROUNDDOWN($B$8*$F$10/$C$10,0)-B14</f>
        <v>0</v>
      </c>
      <c r="C15" s="366"/>
      <c r="D15" s="36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7" t="s">
        <v>223</v>
      </c>
      <c r="C16" s="367"/>
      <c r="D16" s="36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8">
        <v>10000</v>
      </c>
      <c r="C17" s="368"/>
      <c r="D17" s="36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6">
        <f>+IF($E$16=1,B17*B15,0)</f>
        <v>0</v>
      </c>
      <c r="C18" s="366"/>
      <c r="D18" s="36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8">
        <v>10000</v>
      </c>
      <c r="C19" s="368"/>
      <c r="D19" s="36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6">
        <f>+B19*B14</f>
        <v>555000000</v>
      </c>
      <c r="C20" s="366"/>
      <c r="D20" s="36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64"/>
      <c r="C21" s="364"/>
      <c r="D21" s="36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65" t="s">
        <v>241</v>
      </c>
      <c r="F23" s="365"/>
      <c r="G23" s="36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36" zoomScale="70" zoomScaleNormal="70" zoomScaleSheetLayoutView="70" workbookViewId="0">
      <selection activeCell="K59" sqref="K59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413" t="s">
        <v>587</v>
      </c>
      <c r="B2" s="413"/>
      <c r="C2" s="413"/>
      <c r="D2" s="413"/>
      <c r="E2" s="413"/>
      <c r="F2" s="413"/>
    </row>
    <row r="3" spans="1:9" ht="25.5" customHeight="1">
      <c r="A3" s="414" t="s">
        <v>588</v>
      </c>
      <c r="B3" s="414"/>
      <c r="C3" s="414"/>
      <c r="D3" s="414"/>
      <c r="E3" s="414"/>
      <c r="F3" s="414"/>
    </row>
    <row r="4" spans="1:9" ht="26.25" customHeight="1">
      <c r="A4" s="415" t="s">
        <v>589</v>
      </c>
      <c r="B4" s="415"/>
      <c r="C4" s="415"/>
      <c r="D4" s="415"/>
      <c r="E4" s="415"/>
      <c r="F4" s="415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405" t="s">
        <v>594</v>
      </c>
      <c r="B17" s="405"/>
      <c r="C17" s="405"/>
      <c r="D17" s="179" t="str">
        <f>"Từ ngày "&amp;TEXT(F24+1,"dd/mm/yyyy;@")&amp;" đến "&amp;TEXT(E24,"dd/mm/yyyy;@")</f>
        <v>Từ ngày 26/08/2026 đến 01/09/2026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26/08/2026 to 01/09/2026</v>
      </c>
      <c r="G18" s="166"/>
      <c r="H18" s="183"/>
    </row>
    <row r="19" spans="1:11" s="175" customFormat="1">
      <c r="A19" s="405" t="s">
        <v>590</v>
      </c>
      <c r="B19" s="405"/>
      <c r="C19" s="405"/>
      <c r="D19" s="344">
        <f>E24+1+1</f>
        <v>46268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46268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06" t="s">
        <v>531</v>
      </c>
      <c r="B22" s="407"/>
      <c r="C22" s="408" t="s">
        <v>542</v>
      </c>
      <c r="D22" s="407"/>
      <c r="E22" s="189" t="s">
        <v>543</v>
      </c>
      <c r="F22" s="190" t="s">
        <v>575</v>
      </c>
      <c r="K22" s="191"/>
    </row>
    <row r="23" spans="1:11">
      <c r="A23" s="409" t="s">
        <v>27</v>
      </c>
      <c r="B23" s="410"/>
      <c r="C23" s="411" t="s">
        <v>330</v>
      </c>
      <c r="D23" s="412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46266</v>
      </c>
      <c r="F24" s="343">
        <v>46259</v>
      </c>
      <c r="G24" s="185"/>
      <c r="K24" s="191"/>
    </row>
    <row r="25" spans="1:11">
      <c r="A25" s="416" t="s">
        <v>595</v>
      </c>
      <c r="B25" s="41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418">
        <v>1</v>
      </c>
      <c r="B27" s="41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420">
        <v>1.1000000000000001</v>
      </c>
      <c r="B29" s="421"/>
      <c r="C29" s="218" t="s">
        <v>603</v>
      </c>
      <c r="D29" s="219"/>
      <c r="E29" s="220">
        <f>F33</f>
        <v>48987260728</v>
      </c>
      <c r="F29" s="221">
        <v>47511484538</v>
      </c>
      <c r="G29" s="222"/>
      <c r="H29" s="223"/>
      <c r="I29" s="222"/>
      <c r="K29" s="191"/>
    </row>
    <row r="30" spans="1:11">
      <c r="A30" s="422">
        <v>1.2</v>
      </c>
      <c r="B30" s="423"/>
      <c r="C30" s="224" t="s">
        <v>604</v>
      </c>
      <c r="D30" s="225"/>
      <c r="E30" s="226">
        <f>F34</f>
        <v>9797.4500000000007</v>
      </c>
      <c r="F30" s="227">
        <v>9502.2900000000009</v>
      </c>
      <c r="G30" s="222"/>
      <c r="H30" s="223"/>
      <c r="I30" s="222"/>
      <c r="K30" s="191"/>
    </row>
    <row r="31" spans="1:11">
      <c r="A31" s="418">
        <v>2</v>
      </c>
      <c r="B31" s="41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7">
        <v>2.1</v>
      </c>
      <c r="B33" s="388"/>
      <c r="C33" s="218" t="s">
        <v>605</v>
      </c>
      <c r="D33" s="219"/>
      <c r="E33" s="220">
        <v>49148303631</v>
      </c>
      <c r="F33" s="221">
        <v>48987260728</v>
      </c>
      <c r="G33" s="234"/>
      <c r="H33" s="223"/>
      <c r="I33" s="222"/>
      <c r="K33" s="235"/>
    </row>
    <row r="34" spans="1:11">
      <c r="A34" s="403">
        <v>2.2000000000000002</v>
      </c>
      <c r="B34" s="404"/>
      <c r="C34" s="236" t="s">
        <v>606</v>
      </c>
      <c r="D34" s="215"/>
      <c r="E34" s="226">
        <v>9829.66</v>
      </c>
      <c r="F34" s="227">
        <v>9797.4500000000007</v>
      </c>
      <c r="G34" s="237"/>
      <c r="H34" s="223"/>
      <c r="I34" s="222"/>
    </row>
    <row r="35" spans="1:11">
      <c r="A35" s="380">
        <v>3</v>
      </c>
      <c r="B35" s="382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161042903</v>
      </c>
      <c r="F36" s="247">
        <v>1475776190</v>
      </c>
      <c r="G36" s="248"/>
      <c r="H36" s="223"/>
      <c r="I36" s="222"/>
    </row>
    <row r="37" spans="1:11">
      <c r="A37" s="399">
        <v>3.1</v>
      </c>
      <c r="B37" s="400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161042903</v>
      </c>
      <c r="F38" s="247">
        <v>1475776190</v>
      </c>
      <c r="G38" s="234"/>
      <c r="H38" s="223"/>
      <c r="I38" s="222"/>
    </row>
    <row r="39" spans="1:11">
      <c r="A39" s="389">
        <v>3.2</v>
      </c>
      <c r="B39" s="390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80">
        <v>4</v>
      </c>
      <c r="B41" s="381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32.209999999999127</v>
      </c>
      <c r="F42" s="263">
        <v>295.15999999999985</v>
      </c>
      <c r="G42" s="264"/>
      <c r="H42" s="223"/>
      <c r="I42" s="222"/>
    </row>
    <row r="43" spans="1:11">
      <c r="A43" s="380">
        <v>5</v>
      </c>
      <c r="B43" s="381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7">
        <v>5.0999999999999996</v>
      </c>
      <c r="B45" s="388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7">
        <v>5.2</v>
      </c>
      <c r="B46" s="388"/>
      <c r="C46" s="276" t="s">
        <v>608</v>
      </c>
      <c r="D46" s="215"/>
      <c r="E46" s="274">
        <v>46029501931</v>
      </c>
      <c r="F46" s="275">
        <v>46029501931</v>
      </c>
      <c r="G46" s="277"/>
      <c r="H46" s="223"/>
      <c r="I46" s="222"/>
    </row>
    <row r="47" spans="1:11">
      <c r="A47" s="401" t="s">
        <v>596</v>
      </c>
      <c r="B47" s="402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80">
        <v>1</v>
      </c>
      <c r="B49" s="382"/>
      <c r="C49" s="207" t="s">
        <v>559</v>
      </c>
      <c r="D49" s="288"/>
      <c r="E49" s="289">
        <f>F51</f>
        <v>6800</v>
      </c>
      <c r="F49" s="290">
        <v>6880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80">
        <v>2</v>
      </c>
      <c r="B51" s="381"/>
      <c r="C51" s="292" t="s">
        <v>561</v>
      </c>
      <c r="D51" s="293"/>
      <c r="E51" s="289">
        <v>7260</v>
      </c>
      <c r="F51" s="294">
        <v>6800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85">
        <v>3</v>
      </c>
      <c r="B53" s="386"/>
      <c r="C53" s="238" t="s">
        <v>563</v>
      </c>
      <c r="D53" s="250"/>
      <c r="E53" s="295">
        <f>(E51-E49)/E49</f>
        <v>6.7647058823529407E-2</v>
      </c>
      <c r="F53" s="296">
        <v>-1.1627906976744186E-2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85">
        <v>4</v>
      </c>
      <c r="B55" s="386"/>
      <c r="C55" s="395" t="s">
        <v>609</v>
      </c>
      <c r="D55" s="396"/>
      <c r="E55" s="298"/>
      <c r="F55" s="299"/>
      <c r="H55" s="223"/>
      <c r="I55" s="222"/>
    </row>
    <row r="56" spans="1:9">
      <c r="A56" s="300"/>
      <c r="B56" s="301"/>
      <c r="C56" s="397"/>
      <c r="D56" s="398"/>
      <c r="E56" s="216"/>
      <c r="F56" s="291"/>
      <c r="H56" s="223"/>
      <c r="I56" s="222"/>
    </row>
    <row r="57" spans="1:9">
      <c r="A57" s="387">
        <v>4.0999999999999996</v>
      </c>
      <c r="B57" s="388"/>
      <c r="C57" s="302" t="s">
        <v>610</v>
      </c>
      <c r="D57" s="303"/>
      <c r="E57" s="262">
        <f>E51-E34</f>
        <v>-2569.66</v>
      </c>
      <c r="F57" s="263">
        <v>-2997.4500000000007</v>
      </c>
      <c r="G57" s="222"/>
      <c r="H57" s="223"/>
      <c r="I57" s="222"/>
    </row>
    <row r="58" spans="1:9">
      <c r="A58" s="389">
        <v>4.2</v>
      </c>
      <c r="B58" s="390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-0.26141901144088403</v>
      </c>
      <c r="F59" s="308">
        <v>-0.30594185221664827</v>
      </c>
      <c r="G59" s="297"/>
      <c r="H59" s="223"/>
      <c r="I59" s="222"/>
    </row>
    <row r="60" spans="1:9">
      <c r="A60" s="385">
        <v>5</v>
      </c>
      <c r="B60" s="386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7">
        <v>5.0999999999999996</v>
      </c>
      <c r="B62" s="388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391">
        <v>5.2</v>
      </c>
      <c r="B63" s="39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393" t="s">
        <v>613</v>
      </c>
      <c r="D65" s="393"/>
      <c r="E65" s="393"/>
      <c r="F65" s="39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384" t="s">
        <v>602</v>
      </c>
      <c r="F68" s="384"/>
    </row>
    <row r="69" spans="1:6">
      <c r="B69" s="329" t="s">
        <v>615</v>
      </c>
      <c r="D69" s="328"/>
      <c r="E69" s="383" t="s">
        <v>571</v>
      </c>
      <c r="F69" s="384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qnH3kHTYQpxmOAm4SlYPmXdpAtd9ymnXtM0k3MXA6kE=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gqEDdn/X8X8PmaJQz564WLaWub+T/3qxwwnmMH0oIWw=</DigestValue>
    </Reference>
  </SignedInfo>
  <SignatureValue>ggJwNd2Oox5RF3C4NBVVk3G++KXN0nm5yCkR9t1xl5XMLaemE1Dcjz1B7jTXCq9b9A+55J8lOy/b
mTbPzbtCj3+JGoZvQQSzDsv60DdJCr9plEvg7/gT7mvQPtnpHs4QmxdjagebuuVw32dl3Sj4Fodl
9hJCKQ22k//rT1rCwhesHhlrzkSCPRq+sF4E/n7DK94J760y5MCCZv+n5TqtMQIweLK7pDn07HXv
iM0LsNCpuPWjwTGClUwKuB3YtoY/ZW7lEgG2AFN8J0Rv9IhMvkMiPoMuLZ3gknsSevAmc1Pvg7O2
YM8kEfnCI84q1SqFHMWIp5jYfjCXxdrMF6ds9w==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W+ddfFJAfXypKcPA8odlJdHhOQxJov+ki7T5MCNy9oE=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p+41+XmjYXkvg74JWJwGX2DcEnH6ET0/P1MWjxmgyB0=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Z9VAwDeUfXIIkdwgyHZbSDFldiqa6IG7niCxgdp2cQc=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2026-09-03T02:07:15Z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2026-09-03T02:07:15Z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GMZlV352szeTRcNWW46+3JgQaS8hEXG/6q0ctRbGOFU=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HtBuf+8Wba4YtCD6guZeVI1/ywBYwCizSBPFQPCrUAY=</DigestValue>
    </Reference>
  </SignedInfo>
  <SignatureValue>BXC76i/WPaci5q07UvbsmnfkAsMosCaCOvyroWZD/K3T8KY0c3eFtd9Nx5JGkkf3e1AhdzQHMxC1
y90t98wzU4UvL8Vh4grYcXFY/2sCCXyv4aoyUWTG+uluOYTuLgKy/qw4R/lvgAl3ec8GP1uqLrgd
DVXJxmyNO2MPeYS3jC7UVh6Iol40wXEnpRY4a/1EmTrs6y79ECVw1qcoDiRbuz0hA/jWWtAcJzC4
EQrPKwNMGeyQrOcI3/WPoUyMMd3ytcDM+eOZt4SlXNv5TFndoHrFlmpv9CkV7CFC64IyDFEqFRvE
G0p1S9ZnCI+VkKKMPyxOP7t77GwFdlfbfq44Og==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W+ddfFJAfXypKcPA8odlJdHhOQxJov+ki7T5MCNy9oE=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p+41+XmjYXkvg74JWJwGX2DcEnH6ET0/P1MWjxmgyB0=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Z9VAwDeUfXIIkdwgyHZbSDFldiqa6IG7niCxgdp2cQc=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2026-09-03T11:21:44Z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2026-08-28T11:49:46Z</cp:lastPrinted>
  <dcterms:created xsi:type="dcterms:W3CDTF">2014-09-25T08:23:57Z</dcterms:created>
  <dcterms:modified xsi:type="dcterms:W3CDTF">2026-08-28T11:49:52Z</dcterms:modified>
</cp:coreProperties>
</file>