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<sst xmlns="http://schemas.openxmlformats.org/spreadsheetml/2006/main" count="1394" uniqueCount="601">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</sst>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left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91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6" t="s">
        <v>50</v>
      </c>
      <c r="B2" s="307"/>
      <c r="C2" s="307"/>
      <c r="D2" s="307"/>
      <c r="E2" s="307"/>
      <c r="F2" s="30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8" t="s">
        <v>51</v>
      </c>
      <c r="D3" s="308"/>
      <c r="E3" s="308"/>
      <c r="F3" s="308"/>
      <c r="G3" s="308"/>
      <c r="H3" s="308"/>
      <c r="I3" s="308"/>
      <c r="J3" s="308"/>
      <c r="K3" s="308"/>
      <c r="L3" s="308"/>
      <c r="M3" s="309" t="s">
        <v>23</v>
      </c>
      <c r="N3" s="316"/>
      <c r="O3" s="323" t="s">
        <v>24</v>
      </c>
      <c r="P3" s="324"/>
      <c r="Q3" s="309" t="s">
        <v>5</v>
      </c>
      <c r="R3" s="309"/>
      <c r="S3" s="316"/>
      <c r="T3" s="311"/>
      <c r="U3" s="318" t="s">
        <v>26</v>
      </c>
      <c r="V3" s="319"/>
      <c r="W3" s="320" t="s">
        <v>25</v>
      </c>
    </row>
    <row r="4" spans="1:23" ht="12.75" customHeight="1">
      <c r="A4" s="316" t="s">
        <v>27</v>
      </c>
      <c r="B4" s="309" t="s">
        <v>28</v>
      </c>
      <c r="C4" s="309" t="s">
        <v>29</v>
      </c>
      <c r="D4" s="309" t="s">
        <v>30</v>
      </c>
      <c r="E4" s="309" t="s">
        <v>31</v>
      </c>
      <c r="F4" s="309" t="s">
        <v>32</v>
      </c>
      <c r="G4" s="309" t="s">
        <v>33</v>
      </c>
      <c r="H4" s="312" t="s">
        <v>52</v>
      </c>
      <c r="I4" s="309" t="s">
        <v>34</v>
      </c>
      <c r="J4" s="311"/>
      <c r="K4" s="309" t="s">
        <v>35</v>
      </c>
      <c r="L4" s="309" t="s">
        <v>36</v>
      </c>
      <c r="M4" s="309" t="s">
        <v>35</v>
      </c>
      <c r="N4" s="309" t="s">
        <v>37</v>
      </c>
      <c r="O4" s="309" t="s">
        <v>35</v>
      </c>
      <c r="P4" s="309" t="s">
        <v>37</v>
      </c>
      <c r="Q4" s="309" t="s">
        <v>38</v>
      </c>
      <c r="R4" s="309" t="s">
        <v>39</v>
      </c>
      <c r="S4" s="309" t="s">
        <v>36</v>
      </c>
      <c r="T4" s="309" t="s">
        <v>39</v>
      </c>
      <c r="U4" s="312" t="s">
        <v>36</v>
      </c>
      <c r="V4" s="309" t="s">
        <v>39</v>
      </c>
      <c r="W4" s="321"/>
    </row>
    <row r="5" spans="1:23">
      <c r="A5" s="311"/>
      <c r="B5" s="311"/>
      <c r="C5" s="311"/>
      <c r="D5" s="311"/>
      <c r="E5" s="311"/>
      <c r="F5" s="311"/>
      <c r="G5" s="311"/>
      <c r="H5" s="313"/>
      <c r="I5" s="106" t="s">
        <v>40</v>
      </c>
      <c r="J5" s="106" t="s">
        <v>41</v>
      </c>
      <c r="K5" s="311"/>
      <c r="L5" s="311"/>
      <c r="M5" s="311"/>
      <c r="N5" s="311"/>
      <c r="O5" s="311"/>
      <c r="P5" s="311"/>
      <c r="Q5" s="310"/>
      <c r="R5" s="310"/>
      <c r="S5" s="311"/>
      <c r="T5" s="310"/>
      <c r="U5" s="313"/>
      <c r="V5" s="317"/>
      <c r="W5" s="32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4" t="s">
        <v>5</v>
      </c>
      <c r="B179" s="31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30" t="s">
        <v>210</v>
      </c>
      <c r="B1" s="330"/>
      <c r="C1" s="330"/>
      <c r="D1" s="330"/>
      <c r="E1" s="330"/>
      <c r="F1" s="330"/>
      <c r="G1" s="330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1" t="e">
        <f>#REF!</f>
        <v>#REF!</v>
      </c>
      <c r="C2" s="332"/>
      <c r="D2" s="332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9"/>
      <c r="C3" s="329"/>
      <c r="D3" s="32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5">
        <v>41948</v>
      </c>
      <c r="C4" s="325"/>
      <c r="D4" s="32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5">
        <v>41949</v>
      </c>
      <c r="C5" s="325"/>
      <c r="D5" s="32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9">
        <v>111000</v>
      </c>
      <c r="C6" s="329"/>
      <c r="D6" s="32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7">
        <f>+$B$6*$F$7/$C$7</f>
        <v>111000</v>
      </c>
      <c r="C8" s="327"/>
      <c r="D8" s="32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5" t="s">
        <v>226</v>
      </c>
      <c r="C9" s="325"/>
      <c r="D9" s="32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9" t="e">
        <f>VLOOKUP(I11,#REF!,4,0)*1000</f>
        <v>#REF!</v>
      </c>
      <c r="C11" s="329"/>
      <c r="D11" s="32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7" t="e">
        <f>+ ROUND((B11-B19)*F10/C10,0)</f>
        <v>#REF!</v>
      </c>
      <c r="C12" s="327"/>
      <c r="D12" s="32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8" t="s">
        <v>212</v>
      </c>
      <c r="C13" s="328"/>
      <c r="D13" s="32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7">
        <f>+IF($E$13=1,ROUNDDOWN($B$8*$F$10/$C$10,0),IF(MROUND($B$8*$F$10/$C$10,10)-($B$8*$F$10/$C$10)&gt;0,MROUND($B$8*$F$10/$C$10,10)-10,MROUND($B$8*$F$10/$C$10,10)))</f>
        <v>55500</v>
      </c>
      <c r="C14" s="327"/>
      <c r="D14" s="32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7">
        <f>ROUNDDOWN($B$8*$F$10/$C$10,0)-B14</f>
        <v>0</v>
      </c>
      <c r="C15" s="327"/>
      <c r="D15" s="32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8" t="s">
        <v>223</v>
      </c>
      <c r="C16" s="328"/>
      <c r="D16" s="32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9">
        <v>10000</v>
      </c>
      <c r="C17" s="329"/>
      <c r="D17" s="32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7">
        <f>+IF($E$16=1,B17*B15,0)</f>
        <v>0</v>
      </c>
      <c r="C18" s="327"/>
      <c r="D18" s="32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9">
        <v>10000</v>
      </c>
      <c r="C19" s="329"/>
      <c r="D19" s="32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7">
        <f>+B19*B14</f>
        <v>555000000</v>
      </c>
      <c r="C20" s="327"/>
      <c r="D20" s="32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5"/>
      <c r="C21" s="325"/>
      <c r="D21" s="32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6" t="s">
        <v>241</v>
      </c>
      <c r="F23" s="326"/>
      <c r="G23" s="32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G41" sqref="G41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41" t="s">
        <v>561</v>
      </c>
      <c r="C1" s="341"/>
      <c r="D1" s="341"/>
      <c r="E1" s="341"/>
      <c r="F1" s="341"/>
      <c r="G1" s="341"/>
    </row>
    <row r="2" spans="2:7" ht="15.75" customHeight="1">
      <c r="B2" s="363" t="s">
        <v>562</v>
      </c>
      <c r="C2" s="363"/>
      <c r="D2" s="363"/>
      <c r="E2" s="363"/>
      <c r="F2" s="363"/>
      <c r="G2" s="363"/>
    </row>
    <row r="3" spans="2:7" ht="19.5" customHeight="1">
      <c r="B3" s="364" t="s">
        <v>581</v>
      </c>
      <c r="C3" s="364"/>
      <c r="D3" s="364"/>
      <c r="E3" s="364"/>
      <c r="F3" s="364"/>
      <c r="G3" s="364"/>
    </row>
    <row r="4" spans="2:7" ht="18" customHeight="1">
      <c r="B4" s="365" t="s">
        <v>563</v>
      </c>
      <c r="C4" s="365"/>
      <c r="D4" s="365"/>
      <c r="E4" s="365"/>
      <c r="F4" s="365"/>
      <c r="G4" s="365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41" t="s">
        <v>564</v>
      </c>
      <c r="C6" s="341"/>
      <c r="D6" s="341"/>
      <c r="E6" s="341"/>
      <c r="F6" s="341"/>
      <c r="G6" s="341"/>
    </row>
    <row r="7" spans="2:7" ht="15.75" customHeight="1">
      <c r="B7" s="341" t="s">
        <v>565</v>
      </c>
      <c r="C7" s="341"/>
      <c r="D7" s="341"/>
      <c r="E7" s="341"/>
      <c r="F7" s="341"/>
      <c r="G7" s="341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58" t="s">
        <v>570</v>
      </c>
      <c r="C18" s="358"/>
      <c r="D18" s="358"/>
      <c r="E18" s="161" t="str">
        <f>"Từ ngày "&amp;TEXT(G25+1,"dd/mm/yyyy")&amp;" đến "&amp;TEXT(F25,"dd/mm/yyyy")</f>
        <v>Từ ngày 29/06/2026 đến 05/07/2026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29/06/2026 to 05/07/2026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46209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72">
        <f>E20</f>
        <v>46209</v>
      </c>
      <c r="F21" s="372"/>
      <c r="G21" s="372"/>
      <c r="H21" s="372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66" t="s">
        <v>531</v>
      </c>
      <c r="C23" s="367"/>
      <c r="D23" s="366" t="s">
        <v>541</v>
      </c>
      <c r="E23" s="367"/>
      <c r="F23" s="263" t="s">
        <v>542</v>
      </c>
      <c r="G23" s="263" t="s">
        <v>542</v>
      </c>
      <c r="I23" s="179"/>
      <c r="L23" s="184"/>
    </row>
    <row r="24" spans="2:12" ht="15.75" customHeight="1">
      <c r="B24" s="368" t="s">
        <v>27</v>
      </c>
      <c r="C24" s="369"/>
      <c r="D24" s="370" t="s">
        <v>330</v>
      </c>
      <c r="E24" s="371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46208</v>
      </c>
      <c r="G25" s="188">
        <v>46201</v>
      </c>
      <c r="H25" s="189"/>
      <c r="I25" s="179"/>
      <c r="L25" s="184"/>
    </row>
    <row r="26" spans="2:12" ht="15.75" customHeight="1">
      <c r="B26" s="361" t="s">
        <v>572</v>
      </c>
      <c r="C26" s="362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4">
        <v>1</v>
      </c>
      <c r="C28" s="355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56">
        <v>1.1000000000000001</v>
      </c>
      <c r="C30" s="357"/>
      <c r="D30" s="203" t="s">
        <v>583</v>
      </c>
      <c r="E30" s="204"/>
      <c r="F30" s="163">
        <f>G34</f>
        <v>144091263670</v>
      </c>
      <c r="G30" s="163">
        <v>145786271315</v>
      </c>
      <c r="H30" s="205"/>
      <c r="I30" s="206"/>
      <c r="J30" s="205"/>
      <c r="K30" s="205"/>
      <c r="L30" s="184"/>
    </row>
    <row r="31" spans="2:12" ht="15.75" customHeight="1">
      <c r="B31" s="359">
        <v>1.2</v>
      </c>
      <c r="C31" s="360"/>
      <c r="D31" s="207" t="s">
        <v>584</v>
      </c>
      <c r="E31" s="208"/>
      <c r="F31" s="246">
        <f>G35</f>
        <v>13882.38</v>
      </c>
      <c r="G31" s="246">
        <v>14050.59</v>
      </c>
      <c r="H31" s="205"/>
      <c r="I31" s="206"/>
      <c r="J31" s="205"/>
      <c r="K31" s="205"/>
      <c r="L31" s="184"/>
    </row>
    <row r="32" spans="2:12" ht="15.75" customHeight="1">
      <c r="B32" s="354">
        <v>2</v>
      </c>
      <c r="C32" s="355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56">
        <v>2.1</v>
      </c>
      <c r="C34" s="357"/>
      <c r="D34" s="203" t="s">
        <v>585</v>
      </c>
      <c r="E34" s="204"/>
      <c r="F34" s="248">
        <v>145341532803</v>
      </c>
      <c r="G34" s="163">
        <v>144091263670</v>
      </c>
      <c r="H34" s="205"/>
      <c r="I34" s="206"/>
      <c r="J34" s="205"/>
      <c r="K34" s="205"/>
      <c r="L34" s="210"/>
    </row>
    <row r="35" spans="2:12" ht="15.75" customHeight="1">
      <c r="B35" s="359">
        <v>2.2000000000000002</v>
      </c>
      <c r="C35" s="360"/>
      <c r="D35" s="211" t="s">
        <v>586</v>
      </c>
      <c r="E35" s="202"/>
      <c r="F35" s="246">
        <v>14045.21</v>
      </c>
      <c r="G35" s="246">
        <v>13882.38</v>
      </c>
      <c r="H35" s="205"/>
      <c r="I35" s="206"/>
      <c r="J35" s="205"/>
      <c r="K35" s="205"/>
    </row>
    <row r="36" spans="2:12" ht="15.75" customHeight="1">
      <c r="B36" s="343">
        <v>3</v>
      </c>
      <c r="C36" s="344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1250269133</v>
      </c>
      <c r="G37" s="261">
        <v>-1695007645</v>
      </c>
      <c r="H37" s="205"/>
      <c r="I37" s="206"/>
      <c r="J37" s="205"/>
      <c r="K37" s="205"/>
    </row>
    <row r="38" spans="2:12" ht="15.75" customHeight="1">
      <c r="B38" s="345">
        <v>3.1</v>
      </c>
      <c r="C38" s="346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1692580233</v>
      </c>
      <c r="G39" s="261">
        <v>-1745252157</v>
      </c>
      <c r="H39" s="205"/>
      <c r="I39" s="206"/>
      <c r="J39" s="205"/>
      <c r="K39" s="205"/>
    </row>
    <row r="40" spans="2:12" ht="15.75" customHeight="1">
      <c r="B40" s="347">
        <v>3.2</v>
      </c>
      <c r="C40" s="348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-442311100</v>
      </c>
      <c r="G41" s="272">
        <v>50244512</v>
      </c>
      <c r="H41" s="205"/>
      <c r="I41" s="206"/>
      <c r="J41" s="205"/>
      <c r="K41" s="205"/>
    </row>
    <row r="42" spans="2:12" ht="15.75" customHeight="1">
      <c r="B42" s="347">
        <v>3.3</v>
      </c>
      <c r="C42" s="348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43">
        <v>4</v>
      </c>
      <c r="C44" s="349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1.172925679890624E-2</v>
      </c>
      <c r="G45" s="253">
        <v>-1.1971739265041581E-2</v>
      </c>
      <c r="H45" s="205"/>
      <c r="I45" s="206"/>
      <c r="J45" s="205"/>
      <c r="K45" s="205"/>
    </row>
    <row r="46" spans="2:12" ht="15.75" customHeight="1">
      <c r="B46" s="343">
        <v>5</v>
      </c>
      <c r="C46" s="349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50">
        <v>5.0999999999999996</v>
      </c>
      <c r="C48" s="351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50">
        <v>5.2</v>
      </c>
      <c r="C49" s="351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52">
        <v>6</v>
      </c>
      <c r="C50" s="353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50">
        <v>6.1</v>
      </c>
      <c r="C51" s="351">
        <v>6.1</v>
      </c>
      <c r="D51" s="235" t="s">
        <v>589</v>
      </c>
      <c r="E51" s="236"/>
      <c r="F51" s="262">
        <v>35143.550000000003</v>
      </c>
      <c r="G51" s="262">
        <v>35143.550000000003</v>
      </c>
      <c r="H51" s="205"/>
      <c r="I51" s="206"/>
      <c r="J51" s="205"/>
      <c r="K51" s="205"/>
    </row>
    <row r="52" spans="2:11" ht="15.75" customHeight="1">
      <c r="B52" s="350">
        <v>6.2</v>
      </c>
      <c r="C52" s="351"/>
      <c r="D52" s="203" t="s">
        <v>590</v>
      </c>
      <c r="E52" s="230"/>
      <c r="F52" s="288">
        <v>484116556.50669998</v>
      </c>
      <c r="G52" s="288">
        <v>484116556.50669998</v>
      </c>
      <c r="H52" s="205"/>
      <c r="I52" s="206"/>
      <c r="J52" s="205"/>
      <c r="K52" s="205"/>
    </row>
    <row r="53" spans="2:11" ht="15.75" customHeight="1">
      <c r="B53" s="350">
        <v>6.2</v>
      </c>
      <c r="C53" s="351">
        <v>6.3</v>
      </c>
      <c r="D53" s="230" t="s">
        <v>598</v>
      </c>
      <c r="E53" s="230"/>
      <c r="F53" s="276">
        <v>3.3486069587623252E-3</v>
      </c>
      <c r="G53" s="276">
        <v>3.3486069587623252E-3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73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74"/>
      <c r="G65" s="374"/>
    </row>
    <row r="66" spans="2:12" s="278" customFormat="1" ht="21.75" customHeight="1">
      <c r="B66" s="294" t="s">
        <v>594</v>
      </c>
      <c r="C66" s="294"/>
      <c r="D66" s="294"/>
      <c r="E66" s="294"/>
      <c r="F66" s="376" t="s">
        <v>595</v>
      </c>
      <c r="G66" s="376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75"/>
      <c r="G69" s="375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F56:G56"/>
    <mergeCell ref="F65:G65"/>
    <mergeCell ref="F69:G69"/>
    <mergeCell ref="B40:C40"/>
    <mergeCell ref="B35:C35"/>
    <mergeCell ref="F66:G66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evvDLM85Aj4jjyaSdHAEeB1bzvATjlXPEfP6iCHy5OA=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MTRv24qZtzyzr2WJRe5aXdvvpJF84/OnS8rTFKPUtmU=</DigestValue>
    </Reference>
  </SignedInfo>
  <SignatureValue>QQJ8XMfPgj/jX2z4eKSHTcstUqPPKluY140YSySjykzDlTkzSx3f8oLu9oYrILSVSiePFFHCCfb5
+5puJeKTFRUYtKuDRxl5FeCdFdP6haslStZO9L5jRQE5perHsHRyJkWnO24ug+RM8/X88F1MJ4S5
LmcR5HnWKCKeMUlm/pTVDlFtXL/fJiTJedns0jr6+ujexMgaOzuR0VrLIGjamj8TsUrf12mUa2yW
wyirdit+TOrwyxmkInqU+Dzv8Td0IiWMTkx904QMu8sjtkxPCd6UHZUmZDcpf5p4Yif0SCE8c3zT
vdGoiAiJB7AYLXJXQwwJHjFC8o2ltVQsXlUOMA==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1IJe/kP/nAzXLnlZMdZlpoWgoMWdunIFRcV5C5mT4eM=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2026-07-06T04:12:16Z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2026-07-06T04:12:16Z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kUj/7AfZFY2mb4/ahpZh0/RpOqiNr0tstAazWimhioY=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wc+OVmTeyZvZuy0MG6wt6rEKz02py5m57e86YcVGJps=</DigestValue>
    </Reference>
  </SignedInfo>
  <SignatureValue>IdeudyWH7FnVypdZR3nWr133YO6VrmxFS6Qmd1lUtDG6Vrp5hrViZhOsAxcoGODCfbXoEz7Skory
lld4tSPhhMzuCVozOZRGhRanjXNXp2wzJuQ5Ro9yJk+WyvTfCSZ87NmZfODmNQEZ01+90DolUIP8
bBYF5uFYAnixKYf0kN6PWmlo4MEQfUcUCtzTKsUx2Jjm4Wz01ZXbgCRSOPoorzp48nNN9RQT4ZSS
MjrLd+bP9PawgIj5WTVhc8CDMtJfdQ1GctYJ2Cw8kHeFLU+TC3DVjCgr1Bh7lp2UUi3peT/wcj9A
eQvnkAkAPwIGgCnwwieJv0npyIkS4utkwVm9Kg==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lJs/7vp1lyVui5/ZFf+a2g/2k5cioonxdORFra79uZg=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+YL0Vf+YICZLh2YBliwYRgv6/qk7rRE8n0HUqTpmFu8=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lXQ19UErVnzildwDMu4PVct2XxTtWWG2MP3YnfPtG04=</DigestValue>
      </Reference>
      <Reference URI="/xl/worksheets/sheet3.xml?ContentType=application/vnd.openxmlformats-officedocument.spreadsheetml.worksheet+xml">
        <DigestMethod Algorithm="http://www.w3.org/2001/04/xmlenc#sha256"/>
        <DigestValue>08r0XWbihOZ8N9Z3ZQN8CVU67jX1rJhjXCYLqCOLguU=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1IJe/kP/nAzXLnlZMdZlpoWgoMWdunIFRcV5C5mT4eM=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2026-07-06T10:20:24Z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2026-07-06T10:20:24Z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2026-07-06T03:08:06Z</dcterms:modified>
</cp:coreProperties>
</file>