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l="1"/>
  <c r="D21" i="27" s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<sst xmlns="http://schemas.openxmlformats.org/spreadsheetml/2006/main" count="1394" uniqueCount="603">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</sst>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2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0" t="s">
        <v>50</v>
      </c>
      <c r="B2" s="311"/>
      <c r="C2" s="311"/>
      <c r="D2" s="311"/>
      <c r="E2" s="311"/>
      <c r="F2" s="31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2" t="s">
        <v>51</v>
      </c>
      <c r="D3" s="312"/>
      <c r="E3" s="312"/>
      <c r="F3" s="312"/>
      <c r="G3" s="312"/>
      <c r="H3" s="312"/>
      <c r="I3" s="312"/>
      <c r="J3" s="312"/>
      <c r="K3" s="312"/>
      <c r="L3" s="312"/>
      <c r="M3" s="313" t="s">
        <v>23</v>
      </c>
      <c r="N3" s="320"/>
      <c r="O3" s="327" t="s">
        <v>24</v>
      </c>
      <c r="P3" s="328"/>
      <c r="Q3" s="313" t="s">
        <v>5</v>
      </c>
      <c r="R3" s="313"/>
      <c r="S3" s="320"/>
      <c r="T3" s="315"/>
      <c r="U3" s="322" t="s">
        <v>26</v>
      </c>
      <c r="V3" s="323"/>
      <c r="W3" s="324" t="s">
        <v>25</v>
      </c>
    </row>
    <row r="4" spans="1:23" ht="12.75" customHeight="1">
      <c r="A4" s="320" t="s">
        <v>27</v>
      </c>
      <c r="B4" s="313" t="s">
        <v>28</v>
      </c>
      <c r="C4" s="313" t="s">
        <v>29</v>
      </c>
      <c r="D4" s="313" t="s">
        <v>30</v>
      </c>
      <c r="E4" s="313" t="s">
        <v>31</v>
      </c>
      <c r="F4" s="313" t="s">
        <v>32</v>
      </c>
      <c r="G4" s="313" t="s">
        <v>33</v>
      </c>
      <c r="H4" s="316" t="s">
        <v>52</v>
      </c>
      <c r="I4" s="313" t="s">
        <v>34</v>
      </c>
      <c r="J4" s="315"/>
      <c r="K4" s="313" t="s">
        <v>35</v>
      </c>
      <c r="L4" s="313" t="s">
        <v>36</v>
      </c>
      <c r="M4" s="313" t="s">
        <v>35</v>
      </c>
      <c r="N4" s="313" t="s">
        <v>37</v>
      </c>
      <c r="O4" s="313" t="s">
        <v>35</v>
      </c>
      <c r="P4" s="313" t="s">
        <v>37</v>
      </c>
      <c r="Q4" s="313" t="s">
        <v>38</v>
      </c>
      <c r="R4" s="313" t="s">
        <v>39</v>
      </c>
      <c r="S4" s="313" t="s">
        <v>36</v>
      </c>
      <c r="T4" s="313" t="s">
        <v>39</v>
      </c>
      <c r="U4" s="316" t="s">
        <v>36</v>
      </c>
      <c r="V4" s="313" t="s">
        <v>39</v>
      </c>
      <c r="W4" s="325"/>
    </row>
    <row r="5" spans="1:23">
      <c r="A5" s="315"/>
      <c r="B5" s="315"/>
      <c r="C5" s="315"/>
      <c r="D5" s="315"/>
      <c r="E5" s="315"/>
      <c r="F5" s="315"/>
      <c r="G5" s="315"/>
      <c r="H5" s="317"/>
      <c r="I5" s="106" t="s">
        <v>40</v>
      </c>
      <c r="J5" s="106" t="s">
        <v>41</v>
      </c>
      <c r="K5" s="315"/>
      <c r="L5" s="315"/>
      <c r="M5" s="315"/>
      <c r="N5" s="315"/>
      <c r="O5" s="315"/>
      <c r="P5" s="315"/>
      <c r="Q5" s="314"/>
      <c r="R5" s="314"/>
      <c r="S5" s="315"/>
      <c r="T5" s="314"/>
      <c r="U5" s="317"/>
      <c r="V5" s="321"/>
      <c r="W5" s="326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8" t="s">
        <v>5</v>
      </c>
      <c r="B179" s="319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4" t="s">
        <v>210</v>
      </c>
      <c r="B1" s="334"/>
      <c r="C1" s="334"/>
      <c r="D1" s="334"/>
      <c r="E1" s="334"/>
      <c r="F1" s="334"/>
      <c r="G1" s="334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5" t="e">
        <f>#REF!</f>
        <v>#REF!</v>
      </c>
      <c r="C2" s="336"/>
      <c r="D2" s="336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3"/>
      <c r="C3" s="333"/>
      <c r="D3" s="333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9">
        <v>41948</v>
      </c>
      <c r="C4" s="329"/>
      <c r="D4" s="329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9">
        <v>41949</v>
      </c>
      <c r="C5" s="329"/>
      <c r="D5" s="329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3">
        <v>111000</v>
      </c>
      <c r="C6" s="333"/>
      <c r="D6" s="333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1">
        <f>+$B$6*$F$7/$C$7</f>
        <v>111000</v>
      </c>
      <c r="C8" s="331"/>
      <c r="D8" s="331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9" t="s">
        <v>226</v>
      </c>
      <c r="C9" s="329"/>
      <c r="D9" s="329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3" t="e">
        <f>VLOOKUP(I11,#REF!,4,0)*1000</f>
        <v>#REF!</v>
      </c>
      <c r="C11" s="333"/>
      <c r="D11" s="333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1" t="e">
        <f>+ ROUND((B11-B19)*F10/C10,0)</f>
        <v>#REF!</v>
      </c>
      <c r="C12" s="331"/>
      <c r="D12" s="331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2" t="s">
        <v>212</v>
      </c>
      <c r="C13" s="332"/>
      <c r="D13" s="332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1">
        <f>+IF($E$13=1,ROUNDDOWN($B$8*$F$10/$C$10,0),IF(MROUND($B$8*$F$10/$C$10,10)-($B$8*$F$10/$C$10)&gt;0,MROUND($B$8*$F$10/$C$10,10)-10,MROUND($B$8*$F$10/$C$10,10)))</f>
        <v>55500</v>
      </c>
      <c r="C14" s="331"/>
      <c r="D14" s="331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1">
        <f>ROUNDDOWN($B$8*$F$10/$C$10,0)-B14</f>
        <v>0</v>
      </c>
      <c r="C15" s="331"/>
      <c r="D15" s="331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2" t="s">
        <v>223</v>
      </c>
      <c r="C16" s="332"/>
      <c r="D16" s="332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3">
        <v>10000</v>
      </c>
      <c r="C17" s="333"/>
      <c r="D17" s="333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1">
        <f>+IF($E$16=1,B17*B15,0)</f>
        <v>0</v>
      </c>
      <c r="C18" s="331"/>
      <c r="D18" s="331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3">
        <v>10000</v>
      </c>
      <c r="C19" s="333"/>
      <c r="D19" s="333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1">
        <f>+B19*B14</f>
        <v>555000000</v>
      </c>
      <c r="C20" s="331"/>
      <c r="D20" s="331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9"/>
      <c r="C21" s="329"/>
      <c r="D21" s="329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0" t="s">
        <v>241</v>
      </c>
      <c r="F23" s="330"/>
      <c r="G23" s="330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8" t="s">
        <v>328</v>
      </c>
      <c r="F1" s="338"/>
      <c r="G1" s="339" t="s">
        <v>329</v>
      </c>
      <c r="H1" s="339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0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0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0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7" t="s">
        <v>398</v>
      </c>
      <c r="C62" s="337" t="s">
        <v>310</v>
      </c>
      <c r="D62" s="337" t="s">
        <v>403</v>
      </c>
      <c r="E62" s="341">
        <v>140130</v>
      </c>
      <c r="F62" s="341">
        <v>7</v>
      </c>
      <c r="G62" s="40">
        <v>215002</v>
      </c>
      <c r="H62" s="40">
        <v>0</v>
      </c>
    </row>
    <row r="63" spans="1:9" s="40" customFormat="1">
      <c r="B63" s="337"/>
      <c r="C63" s="337"/>
      <c r="D63" s="337"/>
      <c r="E63" s="341"/>
      <c r="F63" s="341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2" t="s">
        <v>20</v>
      </c>
      <c r="C32" s="342"/>
      <c r="D32" s="342"/>
      <c r="E32" s="342"/>
      <c r="F32" s="342"/>
      <c r="G32" s="342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2" t="s">
        <v>14</v>
      </c>
      <c r="C39" s="342"/>
      <c r="D39" s="342"/>
      <c r="E39" s="342"/>
      <c r="F39" s="342"/>
      <c r="G39" s="342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3"/>
      <c r="E43" s="344"/>
      <c r="F43" s="344"/>
      <c r="G43" s="344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20" zoomScaleNormal="100" zoomScaleSheetLayoutView="100" workbookViewId="0">
      <selection activeCell="D43" sqref="D43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45" t="s">
        <v>563</v>
      </c>
      <c r="B1" s="345"/>
      <c r="C1" s="345"/>
      <c r="D1" s="345"/>
      <c r="E1" s="345"/>
      <c r="F1" s="345"/>
    </row>
    <row r="2" spans="1:6" ht="15.75" customHeight="1">
      <c r="A2" s="369" t="s">
        <v>564</v>
      </c>
      <c r="B2" s="369"/>
      <c r="C2" s="369"/>
      <c r="D2" s="369"/>
      <c r="E2" s="369"/>
      <c r="F2" s="369"/>
    </row>
    <row r="3" spans="1:6" ht="19.5" customHeight="1">
      <c r="A3" s="370" t="s">
        <v>582</v>
      </c>
      <c r="B3" s="370"/>
      <c r="C3" s="370"/>
      <c r="D3" s="370"/>
      <c r="E3" s="370"/>
      <c r="F3" s="370"/>
    </row>
    <row r="4" spans="1:6" ht="18" customHeight="1">
      <c r="A4" s="371" t="s">
        <v>565</v>
      </c>
      <c r="B4" s="371"/>
      <c r="C4" s="371"/>
      <c r="D4" s="371"/>
      <c r="E4" s="371"/>
      <c r="F4" s="371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45" t="s">
        <v>566</v>
      </c>
      <c r="B6" s="345"/>
      <c r="C6" s="345"/>
      <c r="D6" s="345"/>
      <c r="E6" s="345"/>
      <c r="F6" s="345"/>
    </row>
    <row r="7" spans="1:6" ht="15.75" customHeight="1">
      <c r="A7" s="345" t="s">
        <v>567</v>
      </c>
      <c r="B7" s="345"/>
      <c r="C7" s="345"/>
      <c r="D7" s="345"/>
      <c r="E7" s="345"/>
      <c r="F7" s="345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64" t="s">
        <v>572</v>
      </c>
      <c r="B18" s="364"/>
      <c r="C18" s="364"/>
      <c r="D18" s="161" t="str">
        <f>"Từ ngày "&amp;TEXT(F25+1,"dd/mm/yyyy")&amp;" đến "&amp;TEXT(E25,"dd/mm/yyyy")</f>
        <v>Từ ngày 20/07/2026 đến 26/07/2026</v>
      </c>
      <c r="G18" s="175"/>
    </row>
    <row r="19" spans="1:11" ht="15.75" customHeight="1">
      <c r="A19" s="176"/>
      <c r="B19" s="177" t="s">
        <v>573</v>
      </c>
      <c r="C19" s="295"/>
      <c r="D19" s="296" t="str">
        <f>"From "&amp;TEXT(F25+1,"dd/mm/yyyy")&amp;" to "&amp;TEXT(E25,"dd/mm/yyyy")</f>
        <v>From 20/07/2026 to 26/07/2026</v>
      </c>
      <c r="E19" s="187"/>
      <c r="F19" s="187"/>
      <c r="G19" s="297"/>
      <c r="H19" s="178"/>
    </row>
    <row r="20" spans="1:11" ht="15.75" customHeight="1">
      <c r="A20" s="179">
        <v>5</v>
      </c>
      <c r="B20" s="179" t="s">
        <v>580</v>
      </c>
      <c r="C20" s="298"/>
      <c r="D20" s="299">
        <f>E25+1</f>
        <v>46230</v>
      </c>
      <c r="E20" s="300"/>
      <c r="F20" s="300"/>
      <c r="G20" s="297"/>
      <c r="H20" s="175"/>
    </row>
    <row r="21" spans="1:11" ht="15.75" customHeight="1">
      <c r="A21" s="176"/>
      <c r="B21" s="177" t="s">
        <v>581</v>
      </c>
      <c r="C21" s="295"/>
      <c r="D21" s="301">
        <f>D20</f>
        <v>46230</v>
      </c>
      <c r="E21" s="302"/>
      <c r="F21" s="302"/>
      <c r="G21" s="302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72" t="s">
        <v>531</v>
      </c>
      <c r="B23" s="373"/>
      <c r="C23" s="374" t="s">
        <v>541</v>
      </c>
      <c r="D23" s="373"/>
      <c r="E23" s="275" t="s">
        <v>542</v>
      </c>
      <c r="F23" s="276" t="s">
        <v>560</v>
      </c>
      <c r="H23" s="178"/>
      <c r="K23" s="181"/>
    </row>
    <row r="24" spans="1:11" ht="15.75" customHeight="1">
      <c r="A24" s="375" t="s">
        <v>27</v>
      </c>
      <c r="B24" s="376"/>
      <c r="C24" s="377" t="s">
        <v>330</v>
      </c>
      <c r="D24" s="378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46229</v>
      </c>
      <c r="F25" s="186">
        <v>46222</v>
      </c>
      <c r="G25" s="187"/>
      <c r="H25" s="178"/>
      <c r="K25" s="181"/>
    </row>
    <row r="26" spans="1:11" ht="15.75" customHeight="1">
      <c r="A26" s="367" t="s">
        <v>574</v>
      </c>
      <c r="B26" s="368"/>
      <c r="C26" s="188" t="s">
        <v>544</v>
      </c>
      <c r="D26" s="188"/>
      <c r="E26" s="189"/>
      <c r="F26" s="272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6"/>
      <c r="F27" s="262"/>
      <c r="H27" s="195"/>
      <c r="K27" s="190"/>
    </row>
    <row r="28" spans="1:11" ht="15.75" customHeight="1">
      <c r="A28" s="360">
        <v>1</v>
      </c>
      <c r="B28" s="361"/>
      <c r="C28" s="196" t="s">
        <v>546</v>
      </c>
      <c r="D28" s="197"/>
      <c r="E28" s="267"/>
      <c r="F28" s="273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2">
        <v>1.1000000000000001</v>
      </c>
      <c r="B30" s="363"/>
      <c r="C30" s="203" t="s">
        <v>584</v>
      </c>
      <c r="D30" s="204"/>
      <c r="E30" s="162">
        <f>F34</f>
        <v>774374578317</v>
      </c>
      <c r="F30" s="162">
        <v>798054979020</v>
      </c>
      <c r="G30" s="205"/>
      <c r="H30" s="206"/>
      <c r="I30" s="205"/>
      <c r="J30" s="205"/>
      <c r="K30" s="181"/>
    </row>
    <row r="31" spans="1:11" ht="15.75" customHeight="1">
      <c r="A31" s="365">
        <v>1.2</v>
      </c>
      <c r="B31" s="366"/>
      <c r="C31" s="207" t="s">
        <v>585</v>
      </c>
      <c r="D31" s="208"/>
      <c r="E31" s="252">
        <f>F35</f>
        <v>13455.81</v>
      </c>
      <c r="F31" s="252">
        <v>13870.02</v>
      </c>
      <c r="G31" s="205"/>
      <c r="H31" s="206"/>
      <c r="I31" s="205"/>
      <c r="J31" s="205"/>
      <c r="K31" s="181"/>
    </row>
    <row r="32" spans="1:11" ht="15.75" customHeight="1">
      <c r="A32" s="360">
        <v>2</v>
      </c>
      <c r="B32" s="361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2">
        <v>2.1</v>
      </c>
      <c r="B34" s="363"/>
      <c r="C34" s="203" t="s">
        <v>586</v>
      </c>
      <c r="D34" s="204"/>
      <c r="E34" s="162">
        <v>736046401625</v>
      </c>
      <c r="F34" s="162">
        <v>774374578317</v>
      </c>
      <c r="G34" s="205"/>
      <c r="H34" s="206"/>
      <c r="I34" s="205"/>
      <c r="J34" s="205"/>
      <c r="K34" s="211"/>
    </row>
    <row r="35" spans="1:11" ht="15.75" customHeight="1">
      <c r="A35" s="365">
        <v>2.2000000000000002</v>
      </c>
      <c r="B35" s="366"/>
      <c r="C35" s="212" t="s">
        <v>587</v>
      </c>
      <c r="D35" s="202"/>
      <c r="E35" s="252">
        <v>12797.28</v>
      </c>
      <c r="F35" s="252">
        <v>13455.81</v>
      </c>
      <c r="G35" s="205"/>
      <c r="H35" s="206"/>
      <c r="I35" s="205"/>
      <c r="J35" s="205"/>
    </row>
    <row r="36" spans="1:11" ht="15.75" customHeight="1">
      <c r="A36" s="347">
        <v>3</v>
      </c>
      <c r="B36" s="348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2">
        <f>E34-E30</f>
        <v>-38328176692</v>
      </c>
      <c r="F37" s="292">
        <v>-23680400703</v>
      </c>
      <c r="G37" s="205"/>
      <c r="H37" s="206"/>
      <c r="I37" s="205"/>
      <c r="J37" s="205"/>
    </row>
    <row r="38" spans="1:11" ht="15.75" customHeight="1">
      <c r="A38" s="349">
        <v>3.1</v>
      </c>
      <c r="B38" s="350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2">
        <f>E37-E41</f>
        <v>-37867365532</v>
      </c>
      <c r="F39" s="292">
        <v>-23831618394</v>
      </c>
      <c r="G39" s="205"/>
      <c r="H39" s="206"/>
      <c r="I39" s="205"/>
      <c r="J39" s="205"/>
    </row>
    <row r="40" spans="1:11" ht="15.75" customHeight="1">
      <c r="A40" s="351">
        <v>3.2</v>
      </c>
      <c r="B40" s="352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90"/>
      <c r="B41" s="291"/>
      <c r="C41" s="166" t="s">
        <v>579</v>
      </c>
      <c r="D41" s="223"/>
      <c r="E41" s="292">
        <v>-460811160</v>
      </c>
      <c r="F41" s="292">
        <v>151217691</v>
      </c>
      <c r="G41" s="205"/>
      <c r="H41" s="270"/>
      <c r="I41" s="205"/>
      <c r="J41" s="205"/>
    </row>
    <row r="42" spans="1:11" ht="15.75" customHeight="1">
      <c r="A42" s="351">
        <v>3.3</v>
      </c>
      <c r="B42" s="352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47">
        <v>4</v>
      </c>
      <c r="B44" s="353">
        <v>4</v>
      </c>
      <c r="C44" s="227" t="s">
        <v>575</v>
      </c>
      <c r="D44" s="220"/>
      <c r="E44" s="271"/>
      <c r="F44" s="271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-4.8940197580078726E-2</v>
      </c>
      <c r="F45" s="259">
        <v>-2.986369161688307E-2</v>
      </c>
      <c r="G45" s="195"/>
      <c r="H45" s="206"/>
      <c r="I45" s="205"/>
      <c r="J45" s="205"/>
    </row>
    <row r="46" spans="1:11" ht="15.75" customHeight="1">
      <c r="A46" s="347">
        <v>5</v>
      </c>
      <c r="B46" s="353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58">
        <v>5.0999999999999996</v>
      </c>
      <c r="B48" s="359"/>
      <c r="C48" s="234" t="s">
        <v>588</v>
      </c>
      <c r="D48" s="204"/>
      <c r="E48" s="294">
        <v>894247330019</v>
      </c>
      <c r="F48" s="294">
        <v>894247330019</v>
      </c>
      <c r="G48" s="205"/>
      <c r="H48" s="206"/>
      <c r="I48" s="205"/>
      <c r="J48" s="205"/>
    </row>
    <row r="49" spans="1:10" ht="15.75" customHeight="1">
      <c r="A49" s="358">
        <v>5.2</v>
      </c>
      <c r="B49" s="359"/>
      <c r="C49" s="235" t="s">
        <v>589</v>
      </c>
      <c r="D49" s="236"/>
      <c r="E49" s="294">
        <v>211384622409</v>
      </c>
      <c r="F49" s="294">
        <v>188165952378</v>
      </c>
      <c r="G49" s="205"/>
      <c r="H49" s="206"/>
      <c r="I49" s="205"/>
      <c r="J49" s="205"/>
    </row>
    <row r="50" spans="1:10" ht="15.75" customHeight="1">
      <c r="A50" s="356">
        <v>6</v>
      </c>
      <c r="B50" s="357"/>
      <c r="C50" s="237" t="s">
        <v>595</v>
      </c>
      <c r="D50" s="238"/>
      <c r="E50" s="263"/>
      <c r="F50" s="274"/>
      <c r="G50" s="205"/>
      <c r="H50" s="206"/>
      <c r="I50" s="205"/>
      <c r="J50" s="205"/>
    </row>
    <row r="51" spans="1:10" ht="15.75" customHeight="1">
      <c r="A51" s="358">
        <v>6.1</v>
      </c>
      <c r="B51" s="359">
        <v>6.1</v>
      </c>
      <c r="C51" s="239" t="s">
        <v>596</v>
      </c>
      <c r="D51" s="240"/>
      <c r="E51" s="293">
        <v>210928.66</v>
      </c>
      <c r="F51" s="293">
        <v>210906.01</v>
      </c>
      <c r="G51" s="269"/>
      <c r="H51" s="206"/>
      <c r="I51" s="205"/>
      <c r="J51" s="205"/>
    </row>
    <row r="52" spans="1:10" ht="15.75" customHeight="1">
      <c r="A52" s="358">
        <v>6.2</v>
      </c>
      <c r="B52" s="359"/>
      <c r="C52" s="203" t="s">
        <v>590</v>
      </c>
      <c r="D52" s="234"/>
      <c r="E52" s="264">
        <f>E51*E35</f>
        <v>2699313122.0448003</v>
      </c>
      <c r="F52" s="264">
        <v>2837911198.4180999</v>
      </c>
      <c r="G52" s="268"/>
      <c r="H52" s="206"/>
      <c r="I52" s="205"/>
      <c r="J52" s="205"/>
    </row>
    <row r="53" spans="1:10" ht="15.75" customHeight="1" thickBot="1">
      <c r="A53" s="354">
        <v>6.2</v>
      </c>
      <c r="B53" s="355">
        <v>6.3</v>
      </c>
      <c r="C53" s="241" t="s">
        <v>594</v>
      </c>
      <c r="D53" s="241"/>
      <c r="E53" s="265">
        <f>E52/E34</f>
        <v>3.667313794463794E-3</v>
      </c>
      <c r="F53" s="265">
        <v>3.664778361637235E-3</v>
      </c>
      <c r="G53" s="268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8" t="s">
        <v>556</v>
      </c>
      <c r="D55" s="288"/>
      <c r="E55" s="346" t="s">
        <v>557</v>
      </c>
      <c r="F55" s="346"/>
    </row>
    <row r="56" spans="1:10">
      <c r="B56" s="244"/>
      <c r="C56" s="245" t="s">
        <v>591</v>
      </c>
      <c r="D56" s="288"/>
      <c r="E56" s="379" t="s">
        <v>558</v>
      </c>
      <c r="F56" s="346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3"/>
      <c r="B64" s="303"/>
      <c r="C64" s="304"/>
      <c r="D64" s="304"/>
      <c r="E64" s="304"/>
      <c r="F64" s="304"/>
    </row>
    <row r="65" spans="1:11" s="277" customFormat="1">
      <c r="A65" s="282" t="s">
        <v>597</v>
      </c>
      <c r="B65" s="282"/>
      <c r="C65" s="282"/>
      <c r="D65" s="282"/>
      <c r="E65" s="381" t="s">
        <v>598</v>
      </c>
      <c r="F65" s="381"/>
      <c r="G65" s="278"/>
      <c r="H65" s="279"/>
      <c r="I65" s="280"/>
      <c r="J65" s="281"/>
      <c r="K65" s="281"/>
    </row>
    <row r="66" spans="1:11" s="277" customFormat="1" ht="16.5" customHeight="1">
      <c r="A66" s="283" t="s">
        <v>600</v>
      </c>
      <c r="B66" s="284"/>
      <c r="C66" s="284"/>
      <c r="D66" s="284"/>
      <c r="E66" s="308" t="s">
        <v>601</v>
      </c>
      <c r="F66" s="309"/>
      <c r="G66" s="305"/>
      <c r="H66" s="279"/>
      <c r="I66" s="280"/>
      <c r="J66" s="281"/>
      <c r="K66" s="281"/>
    </row>
    <row r="67" spans="1:11" s="277" customFormat="1" ht="15.75" customHeight="1">
      <c r="A67" s="285" t="s">
        <v>599</v>
      </c>
      <c r="B67" s="286"/>
      <c r="C67" s="286"/>
      <c r="D67" s="286"/>
      <c r="E67" s="307" t="s">
        <v>602</v>
      </c>
      <c r="F67" s="307"/>
      <c r="G67" s="306"/>
      <c r="H67" s="279"/>
      <c r="I67" s="280"/>
      <c r="J67" s="281"/>
      <c r="K67" s="281"/>
    </row>
    <row r="68" spans="1:11" ht="14.25" customHeight="1">
      <c r="A68" s="247"/>
      <c r="B68" s="247"/>
      <c r="C68" s="288"/>
      <c r="E68" s="346"/>
      <c r="F68" s="346"/>
    </row>
    <row r="69" spans="1:11" ht="14.25" customHeight="1">
      <c r="A69" s="287"/>
      <c r="B69" s="287"/>
      <c r="C69" s="289"/>
      <c r="D69" s="172"/>
      <c r="E69" s="380"/>
      <c r="F69" s="380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E56:F56"/>
    <mergeCell ref="E68:F68"/>
    <mergeCell ref="E69:F69"/>
    <mergeCell ref="A40:B40"/>
    <mergeCell ref="A35:B35"/>
    <mergeCell ref="E65:F65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zg2EdYNxeb3Ar2oZmvtZEUluYuCxLwVzBI2MNu/mJY4=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7tByvodM92/reRIbCC/ORylfQovpwizJ1ttKbhH94nc=</DigestValue>
    </Reference>
  </SignedInfo>
  <SignatureValue>IYdbKfif+3hc6PHMVY7o443QvKibNNIJjOxMOuFXjnSBtElhs/oatk0sJpmUlA2tUjwrd1m+5qwM
AJYN2PdTqTO45HsIyARnf0cpiNHL0+1uVthakOu7uiPu2JWzrvMmn922IpFuWp2HMKof+khp+TR1
rlBqy1iH4V0u31nq1Bz3+9EHiU1DaxhL+48R1cApPjUitKXW0TI84tloZnyyXTqrl/aU4w9LZq1Z
DS+iRni8/H9bWlQq0GjBMuBIWVtDnqNduUb/POyVw1caZjZxSuOx9fJF79I9XBld1GvxfcJ7LGP8
87c6ab04yTfq01Pwl2H2vRElEkHx8UoQ5jBXSg==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Nwku2zwUGikWpXCjJ5tbNxgMmdjUxvjAx+6q8Z1EFI4=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3KlEQvHVjhndFNpNR4RlqZWwT/Gj/de7ZDtRI3ztPdI=</DigestValue>
      </Reference>
      <Reference URI="/xl/worksheets/sheet3.xml?ContentType=application/vnd.openxmlformats-officedocument.spreadsheetml.worksheet+xml">
        <DigestMethod Algorithm="http://www.w3.org/2001/04/xmlenc#sha256"/>
        <DigestValue>8OzHUHqcMd1wjGWdcaWr7AIduDm345NGvAF4gzIp3FQ=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O44GbSzBvHWEs4TB/bpSKokTX49oum8JWF5nbnatU7I=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2026-07-27T05:09:52Z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2026-07-27T05:09:52Z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SJNzORNG8Sqf0rQoDszfyQyQCxtlOxRJlXI+HrZeHT8=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QPae24C0i9efQPQKXtX6ELfW9W6RfcuMg50UQNPqRms=</DigestValue>
    </Reference>
  </SignedInfo>
  <SignatureValue>V6tWiRBpRj41IbJwC39jnVIwXfI59xZqen5A5ib0Qg48OTlNBLSKzli3XpR63vAtkcq94+d7Wyj3
hu2iDazxVWLmNfYSXMzErfwldEhcJ7djUFG9BI06P/pteP4IxYmrcajqDD7FP0QWsywOSdRZr54r
GGXAzShEu82lCbJFoj0PJ0XcrrzDBShSA5L5SvnAk5DqH30kmkV7WUje/IayCHAffvQ1UahzjTNV
CpQ11SEFnEmkHSi84OIw3MR1OYuq/wMqKixmOdNBSJW80gBikT8Kkk+/gl961GW7I6pJ0Pfu1U7C
5CsykMWEGD/P/l+8Hdnzmt2mSRmxYi23x/XGSA==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Nwku2zwUGikWpXCjJ5tbNxgMmdjUxvjAx+6q8Z1EFI4=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3KlEQvHVjhndFNpNR4RlqZWwT/Gj/de7ZDtRI3ztPdI=</DigestValue>
      </Reference>
      <Reference URI="/xl/worksheets/sheet3.xml?ContentType=application/vnd.openxmlformats-officedocument.spreadsheetml.worksheet+xml">
        <DigestMethod Algorithm="http://www.w3.org/2001/04/xmlenc#sha256"/>
        <DigestValue>8OzHUHqcMd1wjGWdcaWr7AIduDm345NGvAF4gzIp3FQ=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O44GbSzBvHWEs4TB/bpSKokTX49oum8JWF5nbnatU7I=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2026-07-27T10:08:47Z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2026-07-27T04:22:44Z</dcterms:modified>
</cp:coreProperties>
</file>