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<sst xmlns="http://schemas.openxmlformats.org/spreadsheetml/2006/main" count="1409" uniqueCount="616">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</sst>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top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1" t="s">
        <v>50</v>
      </c>
      <c r="B2" s="362"/>
      <c r="C2" s="362"/>
      <c r="D2" s="362"/>
      <c r="E2" s="362"/>
      <c r="F2" s="36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3" t="s">
        <v>51</v>
      </c>
      <c r="D3" s="363"/>
      <c r="E3" s="363"/>
      <c r="F3" s="363"/>
      <c r="G3" s="363"/>
      <c r="H3" s="363"/>
      <c r="I3" s="363"/>
      <c r="J3" s="363"/>
      <c r="K3" s="363"/>
      <c r="L3" s="363"/>
      <c r="M3" s="345" t="s">
        <v>23</v>
      </c>
      <c r="N3" s="353"/>
      <c r="O3" s="354" t="s">
        <v>24</v>
      </c>
      <c r="P3" s="355"/>
      <c r="Q3" s="345" t="s">
        <v>5</v>
      </c>
      <c r="R3" s="345"/>
      <c r="S3" s="353"/>
      <c r="T3" s="356"/>
      <c r="U3" s="347" t="s">
        <v>26</v>
      </c>
      <c r="V3" s="348"/>
      <c r="W3" s="349" t="s">
        <v>25</v>
      </c>
    </row>
    <row r="4" spans="1:23" ht="12.75" customHeight="1">
      <c r="A4" s="353" t="s">
        <v>27</v>
      </c>
      <c r="B4" s="345" t="s">
        <v>28</v>
      </c>
      <c r="C4" s="345" t="s">
        <v>29</v>
      </c>
      <c r="D4" s="345" t="s">
        <v>30</v>
      </c>
      <c r="E4" s="345" t="s">
        <v>31</v>
      </c>
      <c r="F4" s="345" t="s">
        <v>32</v>
      </c>
      <c r="G4" s="345" t="s">
        <v>33</v>
      </c>
      <c r="H4" s="357" t="s">
        <v>52</v>
      </c>
      <c r="I4" s="345" t="s">
        <v>34</v>
      </c>
      <c r="J4" s="356"/>
      <c r="K4" s="345" t="s">
        <v>35</v>
      </c>
      <c r="L4" s="345" t="s">
        <v>36</v>
      </c>
      <c r="M4" s="345" t="s">
        <v>35</v>
      </c>
      <c r="N4" s="345" t="s">
        <v>37</v>
      </c>
      <c r="O4" s="345" t="s">
        <v>35</v>
      </c>
      <c r="P4" s="345" t="s">
        <v>37</v>
      </c>
      <c r="Q4" s="345" t="s">
        <v>38</v>
      </c>
      <c r="R4" s="345" t="s">
        <v>39</v>
      </c>
      <c r="S4" s="345" t="s">
        <v>36</v>
      </c>
      <c r="T4" s="345" t="s">
        <v>39</v>
      </c>
      <c r="U4" s="357" t="s">
        <v>36</v>
      </c>
      <c r="V4" s="345" t="s">
        <v>39</v>
      </c>
      <c r="W4" s="350"/>
    </row>
    <row r="5" spans="1:23">
      <c r="A5" s="356"/>
      <c r="B5" s="356"/>
      <c r="C5" s="356"/>
      <c r="D5" s="356"/>
      <c r="E5" s="356"/>
      <c r="F5" s="356"/>
      <c r="G5" s="356"/>
      <c r="H5" s="358"/>
      <c r="I5" s="106" t="s">
        <v>40</v>
      </c>
      <c r="J5" s="106" t="s">
        <v>41</v>
      </c>
      <c r="K5" s="356"/>
      <c r="L5" s="356"/>
      <c r="M5" s="356"/>
      <c r="N5" s="356"/>
      <c r="O5" s="356"/>
      <c r="P5" s="356"/>
      <c r="Q5" s="352"/>
      <c r="R5" s="352"/>
      <c r="S5" s="356"/>
      <c r="T5" s="352"/>
      <c r="U5" s="358"/>
      <c r="V5" s="346"/>
      <c r="W5" s="35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9" t="s">
        <v>5</v>
      </c>
      <c r="B179" s="36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6" t="s">
        <v>210</v>
      </c>
      <c r="B1" s="366"/>
      <c r="C1" s="366"/>
      <c r="D1" s="366"/>
      <c r="E1" s="366"/>
      <c r="F1" s="366"/>
      <c r="G1" s="36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7" t="e">
        <f>#REF!</f>
        <v>#REF!</v>
      </c>
      <c r="C2" s="368"/>
      <c r="D2" s="36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9"/>
      <c r="C3" s="369"/>
      <c r="D3" s="36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0">
        <v>41948</v>
      </c>
      <c r="C4" s="370"/>
      <c r="D4" s="37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0">
        <v>41949</v>
      </c>
      <c r="C5" s="370"/>
      <c r="D5" s="37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9">
        <v>111000</v>
      </c>
      <c r="C6" s="369"/>
      <c r="D6" s="36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4">
        <f>+$B$6*$F$7/$C$7</f>
        <v>111000</v>
      </c>
      <c r="C8" s="364"/>
      <c r="D8" s="36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0" t="s">
        <v>226</v>
      </c>
      <c r="C9" s="370"/>
      <c r="D9" s="37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9" t="e">
        <f>VLOOKUP(I11,#REF!,4,0)*1000</f>
        <v>#REF!</v>
      </c>
      <c r="C11" s="369"/>
      <c r="D11" s="36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4" t="e">
        <f>+ ROUND((B11-B19)*F10/C10,0)</f>
        <v>#REF!</v>
      </c>
      <c r="C12" s="364"/>
      <c r="D12" s="36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5" t="s">
        <v>212</v>
      </c>
      <c r="C13" s="365"/>
      <c r="D13" s="36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4">
        <f>+IF($E$13=1,ROUNDDOWN($B$8*$F$10/$C$10,0),IF(MROUND($B$8*$F$10/$C$10,10)-($B$8*$F$10/$C$10)&gt;0,MROUND($B$8*$F$10/$C$10,10)-10,MROUND($B$8*$F$10/$C$10,10)))</f>
        <v>55500</v>
      </c>
      <c r="C14" s="364"/>
      <c r="D14" s="36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4">
        <f>ROUNDDOWN($B$8*$F$10/$C$10,0)-B14</f>
        <v>0</v>
      </c>
      <c r="C15" s="364"/>
      <c r="D15" s="36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5" t="s">
        <v>223</v>
      </c>
      <c r="C16" s="365"/>
      <c r="D16" s="36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9">
        <v>10000</v>
      </c>
      <c r="C17" s="369"/>
      <c r="D17" s="36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4">
        <f>+IF($E$16=1,B17*B15,0)</f>
        <v>0</v>
      </c>
      <c r="C18" s="364"/>
      <c r="D18" s="36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9">
        <v>10000</v>
      </c>
      <c r="C19" s="369"/>
      <c r="D19" s="36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4">
        <f>+B19*B14</f>
        <v>555000000</v>
      </c>
      <c r="C20" s="364"/>
      <c r="D20" s="36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0"/>
      <c r="C21" s="370"/>
      <c r="D21" s="37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1" t="s">
        <v>241</v>
      </c>
      <c r="F23" s="371"/>
      <c r="G23" s="37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33" zoomScale="70" zoomScaleNormal="70" zoomScaleSheetLayoutView="70" workbookViewId="0">
      <selection activeCell="F55" sqref="F55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382" t="s">
        <v>587</v>
      </c>
      <c r="B2" s="382"/>
      <c r="C2" s="382"/>
      <c r="D2" s="382"/>
      <c r="E2" s="382"/>
      <c r="F2" s="382"/>
    </row>
    <row r="3" spans="1:9" ht="25.5" customHeight="1">
      <c r="A3" s="383" t="s">
        <v>588</v>
      </c>
      <c r="B3" s="383"/>
      <c r="C3" s="383"/>
      <c r="D3" s="383"/>
      <c r="E3" s="383"/>
      <c r="F3" s="383"/>
    </row>
    <row r="4" spans="1:9" ht="26.25" customHeight="1">
      <c r="A4" s="384" t="s">
        <v>589</v>
      </c>
      <c r="B4" s="384"/>
      <c r="C4" s="384"/>
      <c r="D4" s="384"/>
      <c r="E4" s="384"/>
      <c r="F4" s="384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385" t="s">
        <v>594</v>
      </c>
      <c r="B17" s="385"/>
      <c r="C17" s="385"/>
      <c r="D17" s="179" t="str">
        <f>"Từ ngày "&amp;TEXT(F24+1,"dd/mm/yyyy;@")&amp;" đến "&amp;TEXT(E24,"dd/mm/yyyy;@")</f>
        <v>Từ ngày 08/07/2026 đến 14/07/2026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08/07/2026 to 14/07/2026</v>
      </c>
      <c r="G18" s="166"/>
      <c r="H18" s="183"/>
    </row>
    <row r="19" spans="1:11" s="175" customFormat="1">
      <c r="A19" s="385" t="s">
        <v>590</v>
      </c>
      <c r="B19" s="385"/>
      <c r="C19" s="385"/>
      <c r="D19" s="344">
        <f>E24+1</f>
        <v>46218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46218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12" t="s">
        <v>531</v>
      </c>
      <c r="B22" s="413"/>
      <c r="C22" s="414" t="s">
        <v>542</v>
      </c>
      <c r="D22" s="413"/>
      <c r="E22" s="189" t="s">
        <v>543</v>
      </c>
      <c r="F22" s="190" t="s">
        <v>575</v>
      </c>
      <c r="K22" s="191"/>
    </row>
    <row r="23" spans="1:11">
      <c r="A23" s="415" t="s">
        <v>27</v>
      </c>
      <c r="B23" s="416"/>
      <c r="C23" s="417" t="s">
        <v>330</v>
      </c>
      <c r="D23" s="418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46217</v>
      </c>
      <c r="F24" s="343">
        <v>46210</v>
      </c>
      <c r="G24" s="185"/>
      <c r="K24" s="191"/>
    </row>
    <row r="25" spans="1:11">
      <c r="A25" s="386" t="s">
        <v>595</v>
      </c>
      <c r="B25" s="38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388">
        <v>1</v>
      </c>
      <c r="B27" s="38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390">
        <v>1.1000000000000001</v>
      </c>
      <c r="B29" s="391"/>
      <c r="C29" s="218" t="s">
        <v>603</v>
      </c>
      <c r="D29" s="219"/>
      <c r="E29" s="220">
        <f>F33</f>
        <v>51669385445</v>
      </c>
      <c r="F29" s="221">
        <v>53260087015</v>
      </c>
      <c r="G29" s="222"/>
      <c r="H29" s="223"/>
      <c r="I29" s="222"/>
      <c r="K29" s="191"/>
    </row>
    <row r="30" spans="1:11">
      <c r="A30" s="392">
        <v>1.2</v>
      </c>
      <c r="B30" s="393"/>
      <c r="C30" s="224" t="s">
        <v>604</v>
      </c>
      <c r="D30" s="225"/>
      <c r="E30" s="226">
        <f>F34</f>
        <v>10333.870000000001</v>
      </c>
      <c r="F30" s="227">
        <v>10652.01</v>
      </c>
      <c r="G30" s="222"/>
      <c r="H30" s="223"/>
      <c r="I30" s="222"/>
      <c r="K30" s="191"/>
    </row>
    <row r="31" spans="1:11">
      <c r="A31" s="388">
        <v>2</v>
      </c>
      <c r="B31" s="38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0">
        <v>2.1</v>
      </c>
      <c r="B33" s="381"/>
      <c r="C33" s="218" t="s">
        <v>605</v>
      </c>
      <c r="D33" s="219"/>
      <c r="E33" s="220">
        <v>50427922373</v>
      </c>
      <c r="F33" s="221">
        <v>51669385445</v>
      </c>
      <c r="G33" s="234"/>
      <c r="H33" s="223"/>
      <c r="I33" s="222"/>
      <c r="K33" s="235"/>
    </row>
    <row r="34" spans="1:11">
      <c r="A34" s="410">
        <v>2.2000000000000002</v>
      </c>
      <c r="B34" s="411"/>
      <c r="C34" s="236" t="s">
        <v>606</v>
      </c>
      <c r="D34" s="215"/>
      <c r="E34" s="226">
        <v>10085.58</v>
      </c>
      <c r="F34" s="227">
        <v>10333.870000000001</v>
      </c>
      <c r="G34" s="237"/>
      <c r="H34" s="223"/>
      <c r="I34" s="222"/>
    </row>
    <row r="35" spans="1:11">
      <c r="A35" s="395">
        <v>3</v>
      </c>
      <c r="B35" s="403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-1241463072</v>
      </c>
      <c r="F36" s="247">
        <v>-1590701570</v>
      </c>
      <c r="G36" s="248"/>
      <c r="H36" s="223"/>
      <c r="I36" s="222"/>
    </row>
    <row r="37" spans="1:11">
      <c r="A37" s="404">
        <v>3.1</v>
      </c>
      <c r="B37" s="405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-1241463072</v>
      </c>
      <c r="F38" s="247">
        <v>-1590701570</v>
      </c>
      <c r="G38" s="234"/>
      <c r="H38" s="223"/>
      <c r="I38" s="222"/>
    </row>
    <row r="39" spans="1:11">
      <c r="A39" s="406">
        <v>3.2</v>
      </c>
      <c r="B39" s="407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95">
        <v>4</v>
      </c>
      <c r="B41" s="396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-248.29000000000087</v>
      </c>
      <c r="F42" s="263">
        <v>-318.13999999999942</v>
      </c>
      <c r="G42" s="264"/>
      <c r="H42" s="223"/>
      <c r="I42" s="222"/>
    </row>
    <row r="43" spans="1:11">
      <c r="A43" s="395">
        <v>5</v>
      </c>
      <c r="B43" s="396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0">
        <v>5.0999999999999996</v>
      </c>
      <c r="B45" s="381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0">
        <v>5.2</v>
      </c>
      <c r="B46" s="381"/>
      <c r="C46" s="276" t="s">
        <v>608</v>
      </c>
      <c r="D46" s="215"/>
      <c r="E46" s="274">
        <v>50427922373</v>
      </c>
      <c r="F46" s="275">
        <v>51669385445</v>
      </c>
      <c r="G46" s="277"/>
      <c r="H46" s="223"/>
      <c r="I46" s="222"/>
    </row>
    <row r="47" spans="1:11">
      <c r="A47" s="408" t="s">
        <v>596</v>
      </c>
      <c r="B47" s="409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95">
        <v>1</v>
      </c>
      <c r="B49" s="403"/>
      <c r="C49" s="207" t="s">
        <v>559</v>
      </c>
      <c r="D49" s="288"/>
      <c r="E49" s="289">
        <f>F51</f>
        <v>7120</v>
      </c>
      <c r="F49" s="290">
        <v>7270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95">
        <v>2</v>
      </c>
      <c r="B51" s="396"/>
      <c r="C51" s="292" t="s">
        <v>561</v>
      </c>
      <c r="D51" s="293"/>
      <c r="E51" s="289">
        <v>7400</v>
      </c>
      <c r="F51" s="294">
        <v>7120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97">
        <v>3</v>
      </c>
      <c r="B53" s="398"/>
      <c r="C53" s="238" t="s">
        <v>563</v>
      </c>
      <c r="D53" s="250"/>
      <c r="E53" s="295">
        <f>(E51-E49)/E49</f>
        <v>3.9325842696629212E-2</v>
      </c>
      <c r="F53" s="296">
        <v>-2.0632737276478678E-2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97">
        <v>4</v>
      </c>
      <c r="B55" s="398"/>
      <c r="C55" s="399" t="s">
        <v>609</v>
      </c>
      <c r="D55" s="400"/>
      <c r="E55" s="298"/>
      <c r="F55" s="299"/>
      <c r="H55" s="223"/>
      <c r="I55" s="222"/>
    </row>
    <row r="56" spans="1:9">
      <c r="A56" s="300"/>
      <c r="B56" s="301"/>
      <c r="C56" s="401"/>
      <c r="D56" s="402"/>
      <c r="E56" s="216"/>
      <c r="F56" s="291"/>
      <c r="H56" s="223"/>
      <c r="I56" s="222"/>
    </row>
    <row r="57" spans="1:9">
      <c r="A57" s="380">
        <v>4.0999999999999996</v>
      </c>
      <c r="B57" s="381"/>
      <c r="C57" s="302" t="s">
        <v>610</v>
      </c>
      <c r="D57" s="303"/>
      <c r="E57" s="262">
        <f>E51-E34</f>
        <v>-2685.58</v>
      </c>
      <c r="F57" s="263">
        <v>-3213.8700000000008</v>
      </c>
      <c r="G57" s="222"/>
      <c r="H57" s="223"/>
      <c r="I57" s="222"/>
    </row>
    <row r="58" spans="1:9">
      <c r="A58" s="406">
        <v>4.2</v>
      </c>
      <c r="B58" s="407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-0.26627918275399132</v>
      </c>
      <c r="F59" s="308">
        <v>-0.31100352530078285</v>
      </c>
      <c r="G59" s="297"/>
      <c r="H59" s="223"/>
      <c r="I59" s="222"/>
    </row>
    <row r="60" spans="1:9">
      <c r="A60" s="397">
        <v>5</v>
      </c>
      <c r="B60" s="398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0">
        <v>5.0999999999999996</v>
      </c>
      <c r="B62" s="381"/>
      <c r="C62" s="273" t="s">
        <v>611</v>
      </c>
      <c r="D62" s="316"/>
      <c r="E62" s="275">
        <v>8990</v>
      </c>
      <c r="F62" s="275">
        <v>8990</v>
      </c>
      <c r="G62" s="234"/>
      <c r="H62" s="223"/>
      <c r="I62" s="222"/>
    </row>
    <row r="63" spans="1:9" ht="20.25" thickBot="1">
      <c r="A63" s="421">
        <v>5.2</v>
      </c>
      <c r="B63" s="422"/>
      <c r="C63" s="317" t="s">
        <v>612</v>
      </c>
      <c r="D63" s="318"/>
      <c r="E63" s="319">
        <v>6660</v>
      </c>
      <c r="F63" s="319">
        <v>5210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423" t="s">
        <v>613</v>
      </c>
      <c r="D65" s="423"/>
      <c r="E65" s="423"/>
      <c r="F65" s="42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420" t="s">
        <v>602</v>
      </c>
      <c r="F68" s="420"/>
    </row>
    <row r="69" spans="1:6">
      <c r="B69" s="329" t="s">
        <v>615</v>
      </c>
      <c r="D69" s="328"/>
      <c r="E69" s="419" t="s">
        <v>571</v>
      </c>
      <c r="F69" s="420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D3+3JiCh9xx3wCox2X09vKCYC7zePf4MkelNkfAH1uw=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Mo7C8GvAe3VcECT4fWcn3mqCpK9u+EbIAfRYLh0BxZc=</DigestValue>
    </Reference>
  </SignedInfo>
  <SignatureValue>GFW23TOPauT+KOhIc7hemAAXnOB62NQkSMgjLvublihIy8XF4gYz7Q3POgEgOee2dB6wm7xy0IOE
LByhCWfUmAT2kldbgpRifAv7FF6jPOSbLFMmrhXG0C3gW/nry/bkl3MCEUlyYX6y9vhBwQgaj7yo
kghAB1+mTeTPJJ88l5cdig8BXDW0FNsOa/k4RZTpKFA+n3q3ToxHgNR8zi7eZ73Is3U9I12MrD9d
x5UhQpwVoSzS9fQmLaRf9v8M0eAxwlItDTYtIYBg6+pAOJY48aSLevC2IBgXoGboEjOIF5QbduHd
JTVkKiSYQuKgMB363x2OElHZuV6n6rpi7cFbbA==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JKGa1MzxLUzqYpivCujnUpG1mERLBDk4smYKtL4FwCg=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2026-07-15T06:52:09Z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2026-07-15T06:52:09Z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HXvakMhRNdVbKQkFbJ9cmxpAJ3Pz2P7LCCSSQNoKnFc=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UWxhu/CN1PBFklwBT7rIQMBC7mBjJQxoubNhUdTqN3U=</DigestValue>
    </Reference>
  </SignedInfo>
  <SignatureValue>gHV0coyc+bw9WY1lQlLwXw1TptShS+/q6mQXklRD8kS9HZTR8s0IdQEAwySmlJuR+aTIdZ4L0cof
HlIcuHYSjYWlpOEAqRpThXziaR0FuVJvWNwOrn/2Ju/ZWI2HOYGRa2PeHDF58VNMyk90KUTEBiE4
U7ulLhUfHt2Eaf5XNbSntkh7ZAEzgyC+jx7M3HG6m8CVGn750mCYmbXQ1489ls0Xq1jpSifs47EP
IWiweeUo9fxP8CFHBl53V1NOVQ0ShG9QLND7ZzrZM0CIyomiPRoUT4FKCI4g1OYttY7w9s/g8haC
fLJ2c19ysR4ZtA1SkX6ZcANh0yJ0jMk7JVRR4g==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JKGa1MzxLUzqYpivCujnUpG1mERLBDk4smYKtL4FwCg=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2026-07-16T10:27:43Z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2026-07-16T10:27:43Z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2026-07-08T02:07:39Z</cp:lastPrinted>
  <dcterms:created xsi:type="dcterms:W3CDTF">2014-09-25T08:23:57Z</dcterms:created>
  <dcterms:modified xsi:type="dcterms:W3CDTF">2026-07-15T01:49:03Z</dcterms:modified>
</cp:coreProperties>
</file>