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<sst xmlns="http://schemas.openxmlformats.org/spreadsheetml/2006/main" count="1394" uniqueCount="601">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</sst>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  <numFmt numFmtId="222" formatCode="_-* #,##0\ _₫_-;\-* #,##0\ _₫_-;_-* &quot;-&quot;??\ _₫_-;_-@_-"/>
  </numFmts>
  <fonts count="1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165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6" fontId="115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8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9" fontId="3" fillId="0" borderId="0" applyFill="0" applyBorder="0" applyAlignment="0"/>
    <xf numFmtId="0" fontId="118" fillId="0" borderId="0"/>
    <xf numFmtId="1" fontId="119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3" fontId="123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4" fillId="0" borderId="0" applyNumberFormat="0" applyAlignment="0">
      <alignment horizontal="left"/>
    </xf>
    <xf numFmtId="200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202" fontId="128" fillId="0" borderId="0">
      <protection locked="0"/>
    </xf>
    <xf numFmtId="202" fontId="128" fillId="0" borderId="0">
      <protection locked="0"/>
    </xf>
    <xf numFmtId="10" fontId="125" fillId="23" borderId="19" applyNumberFormat="0" applyBorder="0" applyAlignment="0" applyProtection="0"/>
    <xf numFmtId="189" fontId="129" fillId="70" borderId="0"/>
    <xf numFmtId="189" fontId="129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0" fillId="0" borderId="54"/>
    <xf numFmtId="203" fontId="131" fillId="0" borderId="55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8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164" fontId="137" fillId="0" borderId="0"/>
    <xf numFmtId="0" fontId="136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3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4" fontId="123" fillId="0" borderId="32">
      <alignment horizontal="right" vertical="center"/>
    </xf>
    <xf numFmtId="215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6" fontId="123" fillId="0" borderId="0"/>
    <xf numFmtId="216" fontId="123" fillId="0" borderId="19"/>
    <xf numFmtId="0" fontId="142" fillId="72" borderId="19">
      <alignment horizontal="left" vertical="center"/>
    </xf>
    <xf numFmtId="164" fontId="143" fillId="0" borderId="16">
      <alignment horizontal="left" vertical="top"/>
    </xf>
    <xf numFmtId="164" fontId="113" fillId="0" borderId="36">
      <alignment horizontal="left" vertical="top"/>
    </xf>
    <xf numFmtId="0" fontId="144" fillId="0" borderId="36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5" fillId="0" borderId="0">
      <alignment vertical="center"/>
    </xf>
    <xf numFmtId="166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2" fillId="0" borderId="0"/>
    <xf numFmtId="0" fontId="132" fillId="0" borderId="0"/>
    <xf numFmtId="167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3" fillId="0" borderId="0"/>
    <xf numFmtId="204" fontId="110" fillId="0" borderId="0" applyFont="0" applyFill="0" applyBorder="0" applyAlignment="0" applyProtection="0"/>
    <xf numFmtId="221" fontId="112" fillId="0" borderId="0" applyFont="0" applyFill="0" applyBorder="0" applyAlignment="0" applyProtection="0"/>
    <xf numFmtId="205" fontId="1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169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9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2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8" t="s">
        <v>50</v>
      </c>
      <c r="B2" s="299"/>
      <c r="C2" s="299"/>
      <c r="D2" s="299"/>
      <c r="E2" s="299"/>
      <c r="F2" s="29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0" t="s">
        <v>51</v>
      </c>
      <c r="D3" s="300"/>
      <c r="E3" s="300"/>
      <c r="F3" s="300"/>
      <c r="G3" s="300"/>
      <c r="H3" s="300"/>
      <c r="I3" s="300"/>
      <c r="J3" s="300"/>
      <c r="K3" s="300"/>
      <c r="L3" s="300"/>
      <c r="M3" s="301" t="s">
        <v>23</v>
      </c>
      <c r="N3" s="308"/>
      <c r="O3" s="315" t="s">
        <v>24</v>
      </c>
      <c r="P3" s="316"/>
      <c r="Q3" s="301" t="s">
        <v>5</v>
      </c>
      <c r="R3" s="301"/>
      <c r="S3" s="308"/>
      <c r="T3" s="303"/>
      <c r="U3" s="310" t="s">
        <v>26</v>
      </c>
      <c r="V3" s="311"/>
      <c r="W3" s="312" t="s">
        <v>25</v>
      </c>
    </row>
    <row r="4" spans="1:23" ht="12.75" customHeight="1">
      <c r="A4" s="308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04" t="s">
        <v>52</v>
      </c>
      <c r="I4" s="301" t="s">
        <v>34</v>
      </c>
      <c r="J4" s="303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04" t="s">
        <v>36</v>
      </c>
      <c r="V4" s="301" t="s">
        <v>39</v>
      </c>
      <c r="W4" s="313"/>
    </row>
    <row r="5" spans="1:23">
      <c r="A5" s="303"/>
      <c r="B5" s="303"/>
      <c r="C5" s="303"/>
      <c r="D5" s="303"/>
      <c r="E5" s="303"/>
      <c r="F5" s="303"/>
      <c r="G5" s="303"/>
      <c r="H5" s="305"/>
      <c r="I5" s="106" t="s">
        <v>40</v>
      </c>
      <c r="J5" s="106" t="s">
        <v>41</v>
      </c>
      <c r="K5" s="303"/>
      <c r="L5" s="303"/>
      <c r="M5" s="303"/>
      <c r="N5" s="303"/>
      <c r="O5" s="303"/>
      <c r="P5" s="303"/>
      <c r="Q5" s="302"/>
      <c r="R5" s="302"/>
      <c r="S5" s="303"/>
      <c r="T5" s="302"/>
      <c r="U5" s="305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6" t="s">
        <v>5</v>
      </c>
      <c r="B179" s="30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1"/>
      <c r="C3" s="321"/>
      <c r="D3" s="32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7">
        <v>41948</v>
      </c>
      <c r="C4" s="317"/>
      <c r="D4" s="31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7">
        <v>41949</v>
      </c>
      <c r="C5" s="317"/>
      <c r="D5" s="31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1">
        <v>111000</v>
      </c>
      <c r="C6" s="321"/>
      <c r="D6" s="32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9">
        <f>+$B$6*$F$7/$C$7</f>
        <v>111000</v>
      </c>
      <c r="C8" s="319"/>
      <c r="D8" s="31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7" t="s">
        <v>226</v>
      </c>
      <c r="C9" s="317"/>
      <c r="D9" s="31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1" t="e">
        <f>VLOOKUP(I11,#REF!,4,0)*1000</f>
        <v>#REF!</v>
      </c>
      <c r="C11" s="321"/>
      <c r="D11" s="32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9" t="e">
        <f>+ ROUND((B11-B19)*F10/C10,0)</f>
        <v>#REF!</v>
      </c>
      <c r="C12" s="319"/>
      <c r="D12" s="31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0" t="s">
        <v>212</v>
      </c>
      <c r="C13" s="320"/>
      <c r="D13" s="32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9">
        <f>+IF($E$13=1,ROUNDDOWN($B$8*$F$10/$C$10,0),IF(MROUND($B$8*$F$10/$C$10,10)-($B$8*$F$10/$C$10)&gt;0,MROUND($B$8*$F$10/$C$10,10)-10,MROUND($B$8*$F$10/$C$10,10)))</f>
        <v>55500</v>
      </c>
      <c r="C14" s="319"/>
      <c r="D14" s="31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9">
        <f>ROUNDDOWN($B$8*$F$10/$C$10,0)-B14</f>
        <v>0</v>
      </c>
      <c r="C15" s="319"/>
      <c r="D15" s="31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0" t="s">
        <v>223</v>
      </c>
      <c r="C16" s="320"/>
      <c r="D16" s="32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1">
        <v>10000</v>
      </c>
      <c r="C17" s="321"/>
      <c r="D17" s="32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9">
        <f>+IF($E$16=1,B17*B15,0)</f>
        <v>0</v>
      </c>
      <c r="C18" s="319"/>
      <c r="D18" s="31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1">
        <v>10000</v>
      </c>
      <c r="C19" s="321"/>
      <c r="D19" s="32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9">
        <f>+B19*B14</f>
        <v>555000000</v>
      </c>
      <c r="C20" s="319"/>
      <c r="D20" s="31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7"/>
      <c r="C21" s="317"/>
      <c r="D21" s="31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8" t="s">
        <v>241</v>
      </c>
      <c r="F23" s="318"/>
      <c r="G23" s="31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22" zoomScale="77" zoomScaleNormal="77" zoomScaleSheetLayoutView="77" workbookViewId="0">
      <selection activeCell="G44" sqref="G4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4.85546875" style="167" customWidth="1"/>
    <col min="8" max="8" width="12.28515625" style="167" bestFit="1" customWidth="1"/>
    <col min="9" max="9" width="13.85546875" style="167" bestFit="1" customWidth="1"/>
    <col min="10" max="16384" width="9.140625" style="167"/>
  </cols>
  <sheetData>
    <row r="1" spans="1:6" ht="24" customHeight="1">
      <c r="A1" s="333" t="s">
        <v>561</v>
      </c>
      <c r="B1" s="333"/>
      <c r="C1" s="333"/>
      <c r="D1" s="333"/>
      <c r="E1" s="333"/>
      <c r="F1" s="333"/>
    </row>
    <row r="2" spans="1:6" ht="15.75" customHeight="1">
      <c r="A2" s="356" t="s">
        <v>562</v>
      </c>
      <c r="B2" s="356"/>
      <c r="C2" s="356"/>
      <c r="D2" s="356"/>
      <c r="E2" s="356"/>
      <c r="F2" s="356"/>
    </row>
    <row r="3" spans="1:6" ht="19.5" customHeight="1">
      <c r="A3" s="357" t="s">
        <v>582</v>
      </c>
      <c r="B3" s="357"/>
      <c r="C3" s="357"/>
      <c r="D3" s="357"/>
      <c r="E3" s="357"/>
      <c r="F3" s="357"/>
    </row>
    <row r="4" spans="1:6" ht="18" customHeight="1">
      <c r="A4" s="358" t="s">
        <v>563</v>
      </c>
      <c r="B4" s="358"/>
      <c r="C4" s="358"/>
      <c r="D4" s="358"/>
      <c r="E4" s="358"/>
      <c r="F4" s="35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3" t="s">
        <v>564</v>
      </c>
      <c r="B6" s="333"/>
      <c r="C6" s="333"/>
      <c r="D6" s="333"/>
      <c r="E6" s="333"/>
      <c r="F6" s="333"/>
    </row>
    <row r="7" spans="1:6" ht="15.75" customHeight="1">
      <c r="A7" s="333" t="s">
        <v>565</v>
      </c>
      <c r="B7" s="333"/>
      <c r="C7" s="333"/>
      <c r="D7" s="333"/>
      <c r="E7" s="333"/>
      <c r="F7" s="33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51" t="s">
        <v>570</v>
      </c>
      <c r="B18" s="351"/>
      <c r="C18" s="351"/>
      <c r="D18" s="161" t="str">
        <f>"Từ ngày "&amp;TEXT(F25+1,"dd/mm/yyyy")&amp;" đến "&amp;TEXT(E25,"dd/mm/yyyy")</f>
        <v>Từ ngày 15/06/2026 đến 21/06/2026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15/06/2026 to 21/06/2026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46195</v>
      </c>
      <c r="E20" s="179"/>
      <c r="F20" s="179"/>
    </row>
    <row r="21" spans="1:9" ht="15.75" customHeight="1">
      <c r="A21" s="175"/>
      <c r="B21" s="176" t="s">
        <v>581</v>
      </c>
      <c r="C21" s="175"/>
      <c r="D21" s="359">
        <f>D20</f>
        <v>46195</v>
      </c>
      <c r="E21" s="359"/>
      <c r="F21" s="359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63" t="s">
        <v>531</v>
      </c>
      <c r="B23" s="364"/>
      <c r="C23" s="363" t="s">
        <v>541</v>
      </c>
      <c r="D23" s="364"/>
      <c r="E23" s="255" t="s">
        <v>542</v>
      </c>
      <c r="F23" s="255" t="s">
        <v>542</v>
      </c>
    </row>
    <row r="24" spans="1:9" ht="15.75" customHeight="1">
      <c r="A24" s="365" t="s">
        <v>27</v>
      </c>
      <c r="B24" s="366"/>
      <c r="C24" s="367" t="s">
        <v>330</v>
      </c>
      <c r="D24" s="368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46194</v>
      </c>
      <c r="F25" s="257">
        <v>46187</v>
      </c>
    </row>
    <row r="26" spans="1:9" ht="15.75" customHeight="1">
      <c r="A26" s="354" t="s">
        <v>572</v>
      </c>
      <c r="B26" s="355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47">
        <v>1</v>
      </c>
      <c r="B28" s="348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9">
        <v>1.1000000000000001</v>
      </c>
      <c r="B30" s="350"/>
      <c r="C30" s="195" t="s">
        <v>584</v>
      </c>
      <c r="D30" s="196"/>
      <c r="E30" s="245">
        <f>F34</f>
        <v>167402132224</v>
      </c>
      <c r="F30" s="261">
        <v>172415844656</v>
      </c>
      <c r="G30" s="197"/>
      <c r="H30" s="197"/>
      <c r="I30" s="197"/>
    </row>
    <row r="31" spans="1:9" ht="15.75" customHeight="1">
      <c r="A31" s="352">
        <v>1.2</v>
      </c>
      <c r="B31" s="353"/>
      <c r="C31" s="198" t="s">
        <v>585</v>
      </c>
      <c r="D31" s="199"/>
      <c r="E31" s="252">
        <f>F35</f>
        <v>12748.75</v>
      </c>
      <c r="F31" s="262">
        <v>13116.86</v>
      </c>
      <c r="G31" s="197"/>
      <c r="H31" s="197"/>
      <c r="I31" s="197"/>
    </row>
    <row r="32" spans="1:9" ht="15.75" customHeight="1">
      <c r="A32" s="347">
        <v>2</v>
      </c>
      <c r="B32" s="348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9">
        <v>2.1</v>
      </c>
      <c r="B34" s="350"/>
      <c r="C34" s="195" t="s">
        <v>586</v>
      </c>
      <c r="D34" s="196"/>
      <c r="E34" s="234">
        <v>168395839337</v>
      </c>
      <c r="F34" s="261">
        <v>167402132224</v>
      </c>
      <c r="G34" s="197"/>
      <c r="H34" s="197"/>
      <c r="I34" s="197"/>
    </row>
    <row r="35" spans="1:9" ht="15.75" customHeight="1">
      <c r="A35" s="352">
        <v>2.2000000000000002</v>
      </c>
      <c r="B35" s="353"/>
      <c r="C35" s="201" t="s">
        <v>587</v>
      </c>
      <c r="D35" s="194"/>
      <c r="E35" s="264">
        <v>12936.16</v>
      </c>
      <c r="F35" s="264">
        <v>12748.75</v>
      </c>
      <c r="G35" s="197"/>
      <c r="H35" s="197"/>
      <c r="I35" s="197"/>
    </row>
    <row r="36" spans="1:9" ht="15.75" customHeight="1">
      <c r="A36" s="335">
        <v>3</v>
      </c>
      <c r="B36" s="33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993707113</v>
      </c>
      <c r="F37" s="267">
        <v>-5013712432</v>
      </c>
      <c r="G37" s="197"/>
      <c r="H37" s="197"/>
      <c r="I37" s="197"/>
    </row>
    <row r="38" spans="1:9" ht="15.75" customHeight="1">
      <c r="A38" s="337">
        <v>3.1</v>
      </c>
      <c r="B38" s="33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2457199187</v>
      </c>
      <c r="F39" s="253">
        <v>-4839845829</v>
      </c>
      <c r="G39" s="197"/>
      <c r="H39" s="197"/>
      <c r="I39" s="197"/>
    </row>
    <row r="40" spans="1:9" ht="15.75" customHeight="1">
      <c r="A40" s="339">
        <v>3.2</v>
      </c>
      <c r="B40" s="340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-1463492074</v>
      </c>
      <c r="F41" s="267">
        <v>-173866603</v>
      </c>
      <c r="G41" s="197"/>
      <c r="H41" s="197"/>
      <c r="I41" s="197"/>
    </row>
    <row r="42" spans="1:9" ht="15.75" customHeight="1">
      <c r="A42" s="339">
        <v>3.3</v>
      </c>
      <c r="B42" s="340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1.4700264731836388E-2</v>
      </c>
      <c r="F45" s="240">
        <v>-2.806388114228564E-2</v>
      </c>
      <c r="G45" s="197"/>
      <c r="H45" s="197"/>
      <c r="I45" s="197"/>
    </row>
    <row r="46" spans="1:9" ht="15.75" customHeight="1">
      <c r="A46" s="341">
        <v>5</v>
      </c>
      <c r="B46" s="342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45">
        <v>5.0999999999999996</v>
      </c>
      <c r="B48" s="346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45">
        <v>5.2</v>
      </c>
      <c r="B49" s="346"/>
      <c r="C49" s="221" t="s">
        <v>589</v>
      </c>
      <c r="D49" s="222"/>
      <c r="E49" s="279">
        <v>66601383141</v>
      </c>
      <c r="F49" s="278">
        <v>66601383141</v>
      </c>
      <c r="G49" s="197"/>
      <c r="H49" s="197"/>
      <c r="I49" s="197"/>
    </row>
    <row r="50" spans="1:9" ht="15.75" customHeight="1">
      <c r="A50" s="343">
        <v>6</v>
      </c>
      <c r="B50" s="344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108705.14</v>
      </c>
      <c r="F51" s="264">
        <v>108397.18</v>
      </c>
      <c r="G51" s="197"/>
      <c r="H51" s="197"/>
      <c r="I51" s="197"/>
    </row>
    <row r="52" spans="1:9" ht="15.75" customHeight="1">
      <c r="A52" s="345">
        <v>6.2</v>
      </c>
      <c r="B52" s="346"/>
      <c r="C52" s="195" t="s">
        <v>591</v>
      </c>
      <c r="D52" s="220"/>
      <c r="E52" s="280">
        <f>E51*E35</f>
        <v>1406227083.8624001</v>
      </c>
      <c r="F52" s="280">
        <v>1381928548.5249999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8.3507234466061019E-3</v>
      </c>
      <c r="F53" s="270">
        <v>8.2551430508414781E-3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4" t="s">
        <v>557</v>
      </c>
      <c r="F55" s="334"/>
      <c r="G55" s="283"/>
    </row>
    <row r="56" spans="1:9" s="185" customFormat="1">
      <c r="B56" s="281"/>
      <c r="C56" s="284" t="s">
        <v>592</v>
      </c>
      <c r="D56" s="282"/>
      <c r="E56" s="360" t="s">
        <v>558</v>
      </c>
      <c r="F56" s="334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69" t="s">
        <v>596</v>
      </c>
      <c r="F65" s="369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61"/>
      <c r="F69" s="361"/>
    </row>
    <row r="70" spans="1:6" ht="14.25" customHeight="1">
      <c r="A70" s="229"/>
      <c r="B70" s="229"/>
      <c r="C70" s="272"/>
      <c r="D70" s="172"/>
      <c r="E70" s="362"/>
      <c r="F70" s="362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e7wxASAAQ5ZugwE7JUgn1CMNibIsVyV0TXZBZrlsvgU=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yGHiFvS2b70sddnWgFsD8wnDT+kovCa6DM4lOCMJAMA=</DigestValue>
    </Reference>
  </SignedInfo>
  <SignatureValue>hrvSXhER4DFvqJ/6PPp1wnaPS06KnpbhPXnKtT2z8uhvqf7S9BD+GeN5F0HCJrmz8qB2T45np2TU
EhYUPB509v9uBCkfQ36i1u7iQ75c04EWM3H0sDkVCRSr8BaVcOSBkEQECAZn/gyBAdbHLhOwP3Nr
08l/H2AzhpY3ipbiaaaDbOaQYEjQEsKVyMf80KYxDB+HcMQPJJYQGx91b/yR4bKiPBvMeGC4k+80
H67x8AZnV3OHYdQzXHiqFLy7RpQVAXuaE8JTUnWuUmtjThIT8FmsGuuJjZfBTQPrgSyO8VqdZRq1
0DgBiDdPF4cAvgBlaelXfhqpPw5unmi1m67jYw==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xFkzXCxZNgyg8lJcQjGpVKOoxcMpjnj1A4nkS3m5maE=</DigestValue>
      </Reference>
      <Reference URI="/xl/worksheets/sheet6.xml?ContentType=application/vnd.openxmlformats-officedocument.spreadsheetml.worksheet+xml">
        <DigestMethod Algorithm="http://www.w3.org/2001/04/xmlenc#sha256"/>
        <DigestValue>9urSaskrj65dFioATlvurj9urU3fd61gHZbxLm6HLMc=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2026-06-22T04:23:22Z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2026-06-22T04:23:22Z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HZ2izQr26kJEFmShyDQaIlRDFl99NZSGD64eMufqsOw=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Qx9p33D1zmT406yFpw18E28IB4zCnCmnUR9Rjh0IvQ0=</DigestValue>
    </Reference>
  </SignedInfo>
  <SignatureValue>02Zz6rimIphV5OXmhYQK5+N8x530t44gRyUcRuk/MHqLbDAt3v+eANVdwZk8gJoCPJqnkQt+Rhls
mYLqwLcL+krC7LKmZLrJ32/l+hisSO362HCk0iwezELbOBaGdksoKCEgtSyOtgAhJTJkM+v39+Z6
zWoWPAfIzFt/6d9Fn7qck52VS4uPJ3lwI4NchseQrTtb4S+JfiuxxXvllfuZBrzjagZBimzSvKrx
NPD4+lzgZlIIUBtZxmlIqJGaPQ4eCBCyCnqqQaCw8HaHQoExf47yHA9d1kdBTEkMva4YDCIR8bwE
MbwDOZXp4NvgZ5D9TJBBOWVd8gLYr65uRxLCbA==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xFkzXCxZNgyg8lJcQjGpVKOoxcMpjnj1A4nkS3m5maE=</DigestValue>
      </Reference>
      <Reference URI="/xl/worksheets/sheet6.xml?ContentType=application/vnd.openxmlformats-officedocument.spreadsheetml.worksheet+xml">
        <DigestMethod Algorithm="http://www.w3.org/2001/04/xmlenc#sha256"/>
        <DigestValue>9urSaskrj65dFioATlvurj9urU3fd61gHZbxLm6HLMc=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2026-06-22T10:19:56Z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2026-06-22T10:19:56Z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2026-06-22T04:11:06Z</dcterms:modified>
</cp:coreProperties>
</file>