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6\"/>
    </mc:Choice>
  </mc:AlternateContent>
  <bookViews>
    <workbookView xWindow="0" yWindow="0" windowWidth="28800" windowHeight="106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print'!$A$1:$F$67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l="1"/>
  <c r="D21" i="27" s="1"/>
  <c r="D19" i="27"/>
  <c r="D18" i="27"/>
  <c r="E30" i="27"/>
  <c r="E31" i="27"/>
  <c r="E53" i="27" l="1"/>
  <c r="E37" i="27" l="1"/>
  <c r="E39" i="27" s="1"/>
  <c r="E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<sst xmlns="http://schemas.openxmlformats.org/spreadsheetml/2006/main" count="1394" uniqueCount="603">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</sst>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82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70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68" fontId="172" fillId="29" borderId="0" xfId="457" applyFont="1" applyFill="1" applyAlignment="1">
      <alignment vertical="center"/>
    </xf>
    <xf numFmtId="168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68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70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48" fillId="0" borderId="30" xfId="0" applyFont="1" applyBorder="1" applyAlignment="1">
      <alignment horizontal="justify"/>
    </xf>
    <xf numFmtId="0" fontId="48" fillId="0" borderId="30" xfId="0" applyFont="1" applyBorder="1"/>
    <xf numFmtId="168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11" fillId="0" borderId="0" xfId="558" applyNumberFormat="1" applyFont="1" applyFill="1" applyBorder="1" applyAlignment="1">
      <alignment vertical="center"/>
    </xf>
    <xf numFmtId="0" fontId="47" fillId="0" borderId="0" xfId="459" applyFont="1" applyFill="1" applyBorder="1"/>
    <xf numFmtId="2" fontId="47" fillId="0" borderId="0" xfId="693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29" borderId="0" xfId="693" applyNumberFormat="1" applyFont="1" applyFill="1" applyBorder="1" applyAlignment="1">
      <alignment horizontal="left" vertical="center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0" t="s">
        <v>50</v>
      </c>
      <c r="B2" s="311"/>
      <c r="C2" s="311"/>
      <c r="D2" s="311"/>
      <c r="E2" s="311"/>
      <c r="F2" s="31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2" t="s">
        <v>51</v>
      </c>
      <c r="D3" s="312"/>
      <c r="E3" s="312"/>
      <c r="F3" s="312"/>
      <c r="G3" s="312"/>
      <c r="H3" s="312"/>
      <c r="I3" s="312"/>
      <c r="J3" s="312"/>
      <c r="K3" s="312"/>
      <c r="L3" s="312"/>
      <c r="M3" s="313" t="s">
        <v>23</v>
      </c>
      <c r="N3" s="320"/>
      <c r="O3" s="327" t="s">
        <v>24</v>
      </c>
      <c r="P3" s="328"/>
      <c r="Q3" s="313" t="s">
        <v>5</v>
      </c>
      <c r="R3" s="313"/>
      <c r="S3" s="320"/>
      <c r="T3" s="315"/>
      <c r="U3" s="322" t="s">
        <v>26</v>
      </c>
      <c r="V3" s="323"/>
      <c r="W3" s="324" t="s">
        <v>25</v>
      </c>
    </row>
    <row r="4" spans="1:23" ht="12.75" customHeight="1">
      <c r="A4" s="320" t="s">
        <v>27</v>
      </c>
      <c r="B4" s="313" t="s">
        <v>28</v>
      </c>
      <c r="C4" s="313" t="s">
        <v>29</v>
      </c>
      <c r="D4" s="313" t="s">
        <v>30</v>
      </c>
      <c r="E4" s="313" t="s">
        <v>31</v>
      </c>
      <c r="F4" s="313" t="s">
        <v>32</v>
      </c>
      <c r="G4" s="313" t="s">
        <v>33</v>
      </c>
      <c r="H4" s="316" t="s">
        <v>52</v>
      </c>
      <c r="I4" s="313" t="s">
        <v>34</v>
      </c>
      <c r="J4" s="315"/>
      <c r="K4" s="313" t="s">
        <v>35</v>
      </c>
      <c r="L4" s="313" t="s">
        <v>36</v>
      </c>
      <c r="M4" s="313" t="s">
        <v>35</v>
      </c>
      <c r="N4" s="313" t="s">
        <v>37</v>
      </c>
      <c r="O4" s="313" t="s">
        <v>35</v>
      </c>
      <c r="P4" s="313" t="s">
        <v>37</v>
      </c>
      <c r="Q4" s="313" t="s">
        <v>38</v>
      </c>
      <c r="R4" s="313" t="s">
        <v>39</v>
      </c>
      <c r="S4" s="313" t="s">
        <v>36</v>
      </c>
      <c r="T4" s="313" t="s">
        <v>39</v>
      </c>
      <c r="U4" s="316" t="s">
        <v>36</v>
      </c>
      <c r="V4" s="313" t="s">
        <v>39</v>
      </c>
      <c r="W4" s="325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4"/>
      <c r="R5" s="314"/>
      <c r="S5" s="315"/>
      <c r="T5" s="314"/>
      <c r="U5" s="317"/>
      <c r="V5" s="321"/>
      <c r="W5" s="32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4" t="s">
        <v>210</v>
      </c>
      <c r="B1" s="334"/>
      <c r="C1" s="334"/>
      <c r="D1" s="334"/>
      <c r="E1" s="334"/>
      <c r="F1" s="334"/>
      <c r="G1" s="334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5" t="e">
        <f>#REF!</f>
        <v>#REF!</v>
      </c>
      <c r="C2" s="336"/>
      <c r="D2" s="336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3"/>
      <c r="C3" s="333"/>
      <c r="D3" s="33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3">
        <v>111000</v>
      </c>
      <c r="C6" s="333"/>
      <c r="D6" s="33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1">
        <f>+$B$6*$F$7/$C$7</f>
        <v>111000</v>
      </c>
      <c r="C8" s="331"/>
      <c r="D8" s="33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3" t="e">
        <f>VLOOKUP(I11,#REF!,4,0)*1000</f>
        <v>#REF!</v>
      </c>
      <c r="C11" s="333"/>
      <c r="D11" s="33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1" t="e">
        <f>+ ROUND((B11-B19)*F10/C10,0)</f>
        <v>#REF!</v>
      </c>
      <c r="C12" s="331"/>
      <c r="D12" s="33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2" t="s">
        <v>212</v>
      </c>
      <c r="C13" s="332"/>
      <c r="D13" s="33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1">
        <f>+IF($E$13=1,ROUNDDOWN($B$8*$F$10/$C$10,0),IF(MROUND($B$8*$F$10/$C$10,10)-($B$8*$F$10/$C$10)&gt;0,MROUND($B$8*$F$10/$C$10,10)-10,MROUND($B$8*$F$10/$C$10,10)))</f>
        <v>55500</v>
      </c>
      <c r="C14" s="331"/>
      <c r="D14" s="33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1">
        <f>ROUNDDOWN($B$8*$F$10/$C$10,0)-B14</f>
        <v>0</v>
      </c>
      <c r="C15" s="331"/>
      <c r="D15" s="33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2" t="s">
        <v>223</v>
      </c>
      <c r="C16" s="332"/>
      <c r="D16" s="33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3">
        <v>10000</v>
      </c>
      <c r="C17" s="333"/>
      <c r="D17" s="33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1">
        <f>+IF($E$16=1,B17*B15,0)</f>
        <v>0</v>
      </c>
      <c r="C18" s="331"/>
      <c r="D18" s="33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3">
        <v>10000</v>
      </c>
      <c r="C19" s="333"/>
      <c r="D19" s="33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1">
        <f>+B19*B14</f>
        <v>555000000</v>
      </c>
      <c r="C20" s="331"/>
      <c r="D20" s="33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8" t="s">
        <v>328</v>
      </c>
      <c r="F1" s="338"/>
      <c r="G1" s="339" t="s">
        <v>329</v>
      </c>
      <c r="H1" s="33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7" t="s">
        <v>398</v>
      </c>
      <c r="C62" s="337" t="s">
        <v>310</v>
      </c>
      <c r="D62" s="337" t="s">
        <v>403</v>
      </c>
      <c r="E62" s="341">
        <v>140130</v>
      </c>
      <c r="F62" s="341">
        <v>7</v>
      </c>
      <c r="G62" s="40">
        <v>215002</v>
      </c>
      <c r="H62" s="40">
        <v>0</v>
      </c>
    </row>
    <row r="63" spans="1:9" s="40" customFormat="1">
      <c r="B63" s="337"/>
      <c r="C63" s="337"/>
      <c r="D63" s="337"/>
      <c r="E63" s="341"/>
      <c r="F63" s="34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2" t="s">
        <v>20</v>
      </c>
      <c r="C32" s="342"/>
      <c r="D32" s="342"/>
      <c r="E32" s="342"/>
      <c r="F32" s="342"/>
      <c r="G32" s="34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2" t="s">
        <v>14</v>
      </c>
      <c r="C39" s="342"/>
      <c r="D39" s="342"/>
      <c r="E39" s="342"/>
      <c r="F39" s="342"/>
      <c r="G39" s="34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3"/>
      <c r="E43" s="344"/>
      <c r="F43" s="344"/>
      <c r="G43" s="34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3"/>
  <sheetViews>
    <sheetView tabSelected="1" view="pageBreakPreview" topLeftCell="A18" zoomScaleNormal="100" zoomScaleSheetLayoutView="100" workbookViewId="0">
      <selection activeCell="F51" sqref="F51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7109375" style="167" customWidth="1"/>
    <col min="5" max="6" width="24.5703125" style="167" customWidth="1"/>
    <col min="7" max="7" width="21.42578125" style="167" customWidth="1"/>
    <col min="8" max="8" width="17.5703125" style="167" bestFit="1" customWidth="1"/>
    <col min="9" max="9" width="14.85546875" style="167" bestFit="1" customWidth="1"/>
    <col min="10" max="10" width="11.85546875" style="167" bestFit="1" customWidth="1"/>
    <col min="11" max="11" width="19" style="167" bestFit="1" customWidth="1"/>
    <col min="12" max="16384" width="9.140625" style="167"/>
  </cols>
  <sheetData>
    <row r="1" spans="1:6" ht="24" customHeight="1">
      <c r="A1" s="345" t="s">
        <v>563</v>
      </c>
      <c r="B1" s="345"/>
      <c r="C1" s="345"/>
      <c r="D1" s="345"/>
      <c r="E1" s="345"/>
      <c r="F1" s="345"/>
    </row>
    <row r="2" spans="1:6" ht="15.75" customHeight="1">
      <c r="A2" s="369" t="s">
        <v>564</v>
      </c>
      <c r="B2" s="369"/>
      <c r="C2" s="369"/>
      <c r="D2" s="369"/>
      <c r="E2" s="369"/>
      <c r="F2" s="369"/>
    </row>
    <row r="3" spans="1:6" ht="19.5" customHeight="1">
      <c r="A3" s="370" t="s">
        <v>582</v>
      </c>
      <c r="B3" s="370"/>
      <c r="C3" s="370"/>
      <c r="D3" s="370"/>
      <c r="E3" s="370"/>
      <c r="F3" s="370"/>
    </row>
    <row r="4" spans="1:6" ht="18" customHeight="1">
      <c r="A4" s="371" t="s">
        <v>565</v>
      </c>
      <c r="B4" s="371"/>
      <c r="C4" s="371"/>
      <c r="D4" s="371"/>
      <c r="E4" s="371"/>
      <c r="F4" s="371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45" t="s">
        <v>566</v>
      </c>
      <c r="B6" s="345"/>
      <c r="C6" s="345"/>
      <c r="D6" s="345"/>
      <c r="E6" s="345"/>
      <c r="F6" s="345"/>
    </row>
    <row r="7" spans="1:6" ht="15.75" customHeight="1">
      <c r="A7" s="345" t="s">
        <v>567</v>
      </c>
      <c r="B7" s="345"/>
      <c r="C7" s="345"/>
      <c r="D7" s="345"/>
      <c r="E7" s="345"/>
      <c r="F7" s="345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568</v>
      </c>
      <c r="D9" s="163" t="s">
        <v>569</v>
      </c>
      <c r="E9" s="169"/>
      <c r="F9" s="169"/>
    </row>
    <row r="10" spans="1:6" ht="15.75" customHeight="1">
      <c r="A10" s="169"/>
      <c r="B10" s="169"/>
      <c r="C10" s="170" t="s">
        <v>570</v>
      </c>
      <c r="D10" s="164" t="s">
        <v>571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561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562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592</v>
      </c>
    </row>
    <row r="17" spans="1:11" ht="15.75" customHeight="1">
      <c r="A17" s="172"/>
      <c r="B17" s="173" t="s">
        <v>539</v>
      </c>
      <c r="C17" s="172"/>
      <c r="D17" s="173" t="s">
        <v>593</v>
      </c>
    </row>
    <row r="18" spans="1:11" s="174" customFormat="1" ht="15.75" customHeight="1">
      <c r="A18" s="364" t="s">
        <v>572</v>
      </c>
      <c r="B18" s="364"/>
      <c r="C18" s="364"/>
      <c r="D18" s="161" t="str">
        <f>"Từ ngày "&amp;TEXT(F25+1,"dd/mm/yyyy")&amp;" đến "&amp;TEXT(E25,"dd/mm/yyyy")</f>
        <v>Từ ngày 01/06/2026 đến 07/06/2026</v>
      </c>
      <c r="G18" s="175"/>
    </row>
    <row r="19" spans="1:11" ht="15.75" customHeight="1">
      <c r="A19" s="176"/>
      <c r="B19" s="177" t="s">
        <v>573</v>
      </c>
      <c r="C19" s="295"/>
      <c r="D19" s="296" t="str">
        <f>"From "&amp;TEXT(F25+1,"dd/mm/yyyy")&amp;" to "&amp;TEXT(E25,"dd/mm/yyyy")</f>
        <v>From 01/06/2026 to 07/06/2026</v>
      </c>
      <c r="E19" s="187"/>
      <c r="F19" s="187"/>
      <c r="G19" s="297"/>
      <c r="H19" s="178"/>
    </row>
    <row r="20" spans="1:11" ht="15.75" customHeight="1">
      <c r="A20" s="179">
        <v>5</v>
      </c>
      <c r="B20" s="179" t="s">
        <v>580</v>
      </c>
      <c r="C20" s="298"/>
      <c r="D20" s="299">
        <f>E25+1</f>
        <v>46181</v>
      </c>
      <c r="E20" s="300"/>
      <c r="F20" s="300"/>
      <c r="G20" s="297"/>
      <c r="H20" s="175"/>
    </row>
    <row r="21" spans="1:11" ht="15.75" customHeight="1">
      <c r="A21" s="176"/>
      <c r="B21" s="177" t="s">
        <v>581</v>
      </c>
      <c r="C21" s="295"/>
      <c r="D21" s="301">
        <f>D20</f>
        <v>46181</v>
      </c>
      <c r="E21" s="302"/>
      <c r="F21" s="302"/>
      <c r="G21" s="302"/>
      <c r="H21" s="175"/>
    </row>
    <row r="22" spans="1:11" ht="15.75" customHeight="1">
      <c r="A22" s="179"/>
      <c r="B22" s="179"/>
      <c r="C22" s="179"/>
      <c r="D22" s="179"/>
      <c r="E22" s="179"/>
      <c r="F22" s="180" t="s">
        <v>540</v>
      </c>
      <c r="H22" s="178"/>
    </row>
    <row r="23" spans="1:11" ht="15.75" customHeight="1">
      <c r="A23" s="372" t="s">
        <v>531</v>
      </c>
      <c r="B23" s="373"/>
      <c r="C23" s="374" t="s">
        <v>541</v>
      </c>
      <c r="D23" s="373"/>
      <c r="E23" s="275" t="s">
        <v>542</v>
      </c>
      <c r="F23" s="276" t="s">
        <v>560</v>
      </c>
      <c r="H23" s="178"/>
      <c r="K23" s="181"/>
    </row>
    <row r="24" spans="1:11" ht="15.75" customHeight="1">
      <c r="A24" s="375" t="s">
        <v>27</v>
      </c>
      <c r="B24" s="376"/>
      <c r="C24" s="377" t="s">
        <v>330</v>
      </c>
      <c r="D24" s="378"/>
      <c r="E24" s="182" t="s">
        <v>543</v>
      </c>
      <c r="F24" s="182" t="s">
        <v>559</v>
      </c>
      <c r="H24" s="178"/>
      <c r="K24" s="181"/>
    </row>
    <row r="25" spans="1:11" ht="15.75" customHeight="1">
      <c r="A25" s="183"/>
      <c r="B25" s="184"/>
      <c r="C25" s="185"/>
      <c r="D25" s="185"/>
      <c r="E25" s="186">
        <f>F25+7</f>
        <v>46180</v>
      </c>
      <c r="F25" s="186">
        <v>46173</v>
      </c>
      <c r="G25" s="187"/>
      <c r="H25" s="178"/>
      <c r="K25" s="181"/>
    </row>
    <row r="26" spans="1:11" ht="15.75" customHeight="1">
      <c r="A26" s="367" t="s">
        <v>574</v>
      </c>
      <c r="B26" s="368"/>
      <c r="C26" s="188" t="s">
        <v>544</v>
      </c>
      <c r="D26" s="188"/>
      <c r="E26" s="189"/>
      <c r="F26" s="272"/>
      <c r="H26" s="178"/>
      <c r="K26" s="190"/>
    </row>
    <row r="27" spans="1:11" ht="15.75" customHeight="1">
      <c r="A27" s="191"/>
      <c r="B27" s="192"/>
      <c r="C27" s="193" t="s">
        <v>545</v>
      </c>
      <c r="D27" s="194"/>
      <c r="E27" s="266"/>
      <c r="F27" s="262"/>
      <c r="H27" s="195"/>
      <c r="K27" s="190"/>
    </row>
    <row r="28" spans="1:11" ht="15.75" customHeight="1">
      <c r="A28" s="360">
        <v>1</v>
      </c>
      <c r="B28" s="361"/>
      <c r="C28" s="196" t="s">
        <v>546</v>
      </c>
      <c r="D28" s="197"/>
      <c r="E28" s="267"/>
      <c r="F28" s="273"/>
      <c r="H28" s="198"/>
      <c r="K28" s="190"/>
    </row>
    <row r="29" spans="1:11" ht="15.75" customHeight="1">
      <c r="A29" s="199"/>
      <c r="B29" s="200"/>
      <c r="C29" s="201" t="s">
        <v>547</v>
      </c>
      <c r="D29" s="202"/>
      <c r="E29" s="262"/>
      <c r="F29" s="262"/>
      <c r="H29" s="198"/>
      <c r="K29" s="190"/>
    </row>
    <row r="30" spans="1:11" ht="15.75" customHeight="1">
      <c r="A30" s="362">
        <v>1.1000000000000001</v>
      </c>
      <c r="B30" s="363"/>
      <c r="C30" s="203" t="s">
        <v>584</v>
      </c>
      <c r="D30" s="204"/>
      <c r="E30" s="162">
        <f>F34</f>
        <v>809051271121</v>
      </c>
      <c r="F30" s="162">
        <v>820292886608</v>
      </c>
      <c r="G30" s="205"/>
      <c r="H30" s="206"/>
      <c r="I30" s="205"/>
      <c r="J30" s="205"/>
      <c r="K30" s="181"/>
    </row>
    <row r="31" spans="1:11" ht="15.75" customHeight="1">
      <c r="A31" s="365">
        <v>1.2</v>
      </c>
      <c r="B31" s="366"/>
      <c r="C31" s="207" t="s">
        <v>585</v>
      </c>
      <c r="D31" s="208"/>
      <c r="E31" s="252">
        <f>F35</f>
        <v>13924.31</v>
      </c>
      <c r="F31" s="252">
        <v>13951.51</v>
      </c>
      <c r="G31" s="205"/>
      <c r="H31" s="206"/>
      <c r="I31" s="205"/>
      <c r="J31" s="205"/>
      <c r="K31" s="181"/>
    </row>
    <row r="32" spans="1:11" ht="15.75" customHeight="1">
      <c r="A32" s="360">
        <v>2</v>
      </c>
      <c r="B32" s="361"/>
      <c r="C32" s="196" t="s">
        <v>548</v>
      </c>
      <c r="D32" s="197"/>
      <c r="E32" s="253"/>
      <c r="F32" s="253"/>
      <c r="G32" s="205"/>
      <c r="H32" s="206"/>
      <c r="I32" s="205"/>
      <c r="J32" s="205"/>
      <c r="K32" s="181"/>
    </row>
    <row r="33" spans="1:11" ht="15.75" customHeight="1">
      <c r="A33" s="209"/>
      <c r="B33" s="210"/>
      <c r="C33" s="207" t="s">
        <v>549</v>
      </c>
      <c r="D33" s="202"/>
      <c r="E33" s="254"/>
      <c r="F33" s="254"/>
      <c r="G33" s="205"/>
      <c r="H33" s="206"/>
      <c r="I33" s="205"/>
      <c r="J33" s="205"/>
      <c r="K33" s="181"/>
    </row>
    <row r="34" spans="1:11" ht="15.75" customHeight="1">
      <c r="A34" s="362">
        <v>2.1</v>
      </c>
      <c r="B34" s="363"/>
      <c r="C34" s="203" t="s">
        <v>586</v>
      </c>
      <c r="D34" s="204"/>
      <c r="E34" s="162">
        <v>806788429692</v>
      </c>
      <c r="F34" s="162">
        <v>809051271121</v>
      </c>
      <c r="G34" s="205"/>
      <c r="H34" s="206"/>
      <c r="I34" s="205"/>
      <c r="J34" s="205"/>
      <c r="K34" s="211"/>
    </row>
    <row r="35" spans="1:11" ht="15.75" customHeight="1">
      <c r="A35" s="365">
        <v>2.2000000000000002</v>
      </c>
      <c r="B35" s="366"/>
      <c r="C35" s="212" t="s">
        <v>587</v>
      </c>
      <c r="D35" s="202"/>
      <c r="E35" s="252">
        <v>13905.25</v>
      </c>
      <c r="F35" s="252">
        <v>13924.31</v>
      </c>
      <c r="G35" s="205"/>
      <c r="H35" s="206"/>
      <c r="I35" s="205"/>
      <c r="J35" s="205"/>
    </row>
    <row r="36" spans="1:11" ht="15.75" customHeight="1">
      <c r="A36" s="347">
        <v>3</v>
      </c>
      <c r="B36" s="348"/>
      <c r="C36" s="213" t="s">
        <v>576</v>
      </c>
      <c r="D36" s="214"/>
      <c r="E36" s="255"/>
      <c r="F36" s="255"/>
      <c r="G36" s="205"/>
      <c r="H36" s="206"/>
      <c r="I36" s="205"/>
      <c r="J36" s="205"/>
    </row>
    <row r="37" spans="1:11" ht="15.75" customHeight="1">
      <c r="A37" s="215"/>
      <c r="B37" s="216"/>
      <c r="C37" s="217" t="s">
        <v>577</v>
      </c>
      <c r="D37" s="218"/>
      <c r="E37" s="292">
        <f>E34-E30</f>
        <v>-2262841429</v>
      </c>
      <c r="F37" s="292">
        <v>-11241615487</v>
      </c>
      <c r="G37" s="205"/>
      <c r="H37" s="206"/>
      <c r="I37" s="205"/>
      <c r="J37" s="205"/>
    </row>
    <row r="38" spans="1:11" ht="15.75" customHeight="1">
      <c r="A38" s="349">
        <v>3.1</v>
      </c>
      <c r="B38" s="350"/>
      <c r="C38" s="219" t="s">
        <v>550</v>
      </c>
      <c r="D38" s="220"/>
      <c r="E38" s="255"/>
      <c r="F38" s="255"/>
      <c r="G38" s="205"/>
      <c r="H38" s="206"/>
      <c r="I38" s="205"/>
      <c r="J38" s="205"/>
    </row>
    <row r="39" spans="1:11" ht="15.75" customHeight="1">
      <c r="A39" s="221"/>
      <c r="B39" s="222"/>
      <c r="C39" s="217" t="s">
        <v>551</v>
      </c>
      <c r="D39" s="223"/>
      <c r="E39" s="292">
        <f>E37-E41</f>
        <v>-1101318342</v>
      </c>
      <c r="F39" s="292">
        <v>-1576011010</v>
      </c>
      <c r="G39" s="205"/>
      <c r="H39" s="206"/>
      <c r="I39" s="205"/>
      <c r="J39" s="205"/>
    </row>
    <row r="40" spans="1:11" ht="15.75" customHeight="1">
      <c r="A40" s="351">
        <v>3.2</v>
      </c>
      <c r="B40" s="352"/>
      <c r="C40" s="224" t="s">
        <v>583</v>
      </c>
      <c r="D40" s="225"/>
      <c r="E40" s="256"/>
      <c r="F40" s="256"/>
      <c r="G40" s="205"/>
      <c r="H40" s="206"/>
      <c r="I40" s="205"/>
      <c r="J40" s="205"/>
    </row>
    <row r="41" spans="1:11" ht="15.75" customHeight="1">
      <c r="A41" s="290"/>
      <c r="B41" s="291"/>
      <c r="C41" s="166" t="s">
        <v>579</v>
      </c>
      <c r="D41" s="223"/>
      <c r="E41" s="292">
        <v>-1161523087</v>
      </c>
      <c r="F41" s="292">
        <v>-9665604477</v>
      </c>
      <c r="G41" s="205"/>
      <c r="H41" s="270"/>
      <c r="I41" s="205"/>
      <c r="J41" s="205"/>
    </row>
    <row r="42" spans="1:11" ht="15.75" customHeight="1">
      <c r="A42" s="351">
        <v>3.3</v>
      </c>
      <c r="B42" s="352"/>
      <c r="C42" s="219" t="s">
        <v>552</v>
      </c>
      <c r="D42" s="220"/>
      <c r="E42" s="257"/>
      <c r="F42" s="257"/>
      <c r="G42" s="205"/>
      <c r="H42" s="206"/>
      <c r="I42" s="205"/>
      <c r="J42" s="205"/>
    </row>
    <row r="43" spans="1:11" ht="15.75" customHeight="1">
      <c r="A43" s="221"/>
      <c r="B43" s="226"/>
      <c r="C43" s="166" t="s">
        <v>553</v>
      </c>
      <c r="D43" s="223"/>
      <c r="E43" s="258"/>
      <c r="F43" s="258"/>
      <c r="G43" s="205"/>
      <c r="H43" s="206"/>
      <c r="I43" s="205"/>
      <c r="J43" s="205"/>
    </row>
    <row r="44" spans="1:11" ht="15.75" customHeight="1">
      <c r="A44" s="347">
        <v>4</v>
      </c>
      <c r="B44" s="353">
        <v>4</v>
      </c>
      <c r="C44" s="227" t="s">
        <v>575</v>
      </c>
      <c r="D44" s="220"/>
      <c r="E44" s="271"/>
      <c r="F44" s="271"/>
      <c r="G44" s="205"/>
      <c r="H44" s="206"/>
      <c r="I44" s="205"/>
      <c r="J44" s="205"/>
    </row>
    <row r="45" spans="1:11" ht="15.75" customHeight="1">
      <c r="A45" s="228"/>
      <c r="B45" s="229"/>
      <c r="C45" s="166" t="s">
        <v>578</v>
      </c>
      <c r="D45" s="223"/>
      <c r="E45" s="259">
        <f>E35/E31-1</f>
        <v>-1.3688290479024756E-3</v>
      </c>
      <c r="F45" s="259">
        <v>-1.9496097555031788E-3</v>
      </c>
      <c r="G45" s="195"/>
      <c r="H45" s="206"/>
      <c r="I45" s="205"/>
      <c r="J45" s="205"/>
    </row>
    <row r="46" spans="1:11" ht="15.75" customHeight="1">
      <c r="A46" s="347">
        <v>5</v>
      </c>
      <c r="B46" s="353"/>
      <c r="C46" s="230" t="s">
        <v>554</v>
      </c>
      <c r="D46" s="231"/>
      <c r="E46" s="260"/>
      <c r="F46" s="260"/>
      <c r="G46" s="205"/>
      <c r="H46" s="206"/>
      <c r="I46" s="205"/>
      <c r="J46" s="205"/>
    </row>
    <row r="47" spans="1:11" ht="15.75" customHeight="1">
      <c r="A47" s="215"/>
      <c r="B47" s="216"/>
      <c r="C47" s="232" t="s">
        <v>555</v>
      </c>
      <c r="D47" s="233"/>
      <c r="E47" s="261"/>
      <c r="F47" s="261"/>
      <c r="G47" s="205"/>
      <c r="H47" s="206"/>
      <c r="I47" s="205"/>
      <c r="J47" s="205"/>
    </row>
    <row r="48" spans="1:11" ht="15.75" customHeight="1">
      <c r="A48" s="358">
        <v>5.0999999999999996</v>
      </c>
      <c r="B48" s="359"/>
      <c r="C48" s="234" t="s">
        <v>588</v>
      </c>
      <c r="D48" s="204"/>
      <c r="E48" s="294">
        <v>894247330019</v>
      </c>
      <c r="F48" s="294">
        <v>894247330019</v>
      </c>
      <c r="G48" s="205"/>
      <c r="H48" s="206"/>
      <c r="I48" s="205"/>
      <c r="J48" s="205"/>
    </row>
    <row r="49" spans="1:10" ht="15.75" customHeight="1">
      <c r="A49" s="358">
        <v>5.2</v>
      </c>
      <c r="B49" s="359"/>
      <c r="C49" s="235" t="s">
        <v>589</v>
      </c>
      <c r="D49" s="236"/>
      <c r="E49" s="294">
        <v>175411400517</v>
      </c>
      <c r="F49" s="294">
        <v>175411400517</v>
      </c>
      <c r="G49" s="205"/>
      <c r="H49" s="206"/>
      <c r="I49" s="205"/>
      <c r="J49" s="205"/>
    </row>
    <row r="50" spans="1:10" ht="15.75" customHeight="1">
      <c r="A50" s="356">
        <v>6</v>
      </c>
      <c r="B50" s="357"/>
      <c r="C50" s="237" t="s">
        <v>595</v>
      </c>
      <c r="D50" s="238"/>
      <c r="E50" s="263"/>
      <c r="F50" s="274"/>
      <c r="G50" s="205"/>
      <c r="H50" s="206"/>
      <c r="I50" s="205"/>
      <c r="J50" s="205"/>
    </row>
    <row r="51" spans="1:10" ht="15.75" customHeight="1">
      <c r="A51" s="358">
        <v>6.1</v>
      </c>
      <c r="B51" s="359">
        <v>6.1</v>
      </c>
      <c r="C51" s="239" t="s">
        <v>596</v>
      </c>
      <c r="D51" s="240"/>
      <c r="E51" s="293">
        <v>212747.84</v>
      </c>
      <c r="F51" s="293">
        <v>249591.79</v>
      </c>
      <c r="G51" s="269"/>
      <c r="H51" s="206"/>
      <c r="I51" s="205"/>
      <c r="J51" s="205"/>
    </row>
    <row r="52" spans="1:10" ht="15.75" customHeight="1">
      <c r="A52" s="358">
        <v>6.2</v>
      </c>
      <c r="B52" s="359"/>
      <c r="C52" s="203" t="s">
        <v>590</v>
      </c>
      <c r="D52" s="234"/>
      <c r="E52" s="264">
        <f>E51*E35</f>
        <v>2958311902.1599998</v>
      </c>
      <c r="F52" s="264">
        <v>3475393457.4148998</v>
      </c>
      <c r="G52" s="268"/>
      <c r="H52" s="206"/>
      <c r="I52" s="205"/>
      <c r="J52" s="205"/>
    </row>
    <row r="53" spans="1:10" ht="15.75" customHeight="1" thickBot="1">
      <c r="A53" s="354">
        <v>6.2</v>
      </c>
      <c r="B53" s="355">
        <v>6.3</v>
      </c>
      <c r="C53" s="241" t="s">
        <v>594</v>
      </c>
      <c r="D53" s="241"/>
      <c r="E53" s="265">
        <f>E52/E34</f>
        <v>3.6667753196328889E-3</v>
      </c>
      <c r="F53" s="265">
        <v>4.2956405625560502E-3</v>
      </c>
      <c r="G53" s="268"/>
      <c r="H53" s="206"/>
      <c r="I53" s="205"/>
      <c r="J53" s="205"/>
    </row>
    <row r="54" spans="1:10" ht="15.75" customHeight="1">
      <c r="A54" s="242"/>
      <c r="B54" s="242"/>
      <c r="C54" s="242"/>
      <c r="D54" s="242"/>
      <c r="E54" s="243"/>
      <c r="F54" s="243"/>
    </row>
    <row r="55" spans="1:10">
      <c r="B55" s="244"/>
      <c r="C55" s="288" t="s">
        <v>556</v>
      </c>
      <c r="D55" s="288"/>
      <c r="E55" s="346" t="s">
        <v>557</v>
      </c>
      <c r="F55" s="346"/>
    </row>
    <row r="56" spans="1:10">
      <c r="B56" s="244"/>
      <c r="C56" s="245" t="s">
        <v>591</v>
      </c>
      <c r="D56" s="288"/>
      <c r="E56" s="379" t="s">
        <v>558</v>
      </c>
      <c r="F56" s="346"/>
    </row>
    <row r="57" spans="1:10" ht="14.25" customHeight="1">
      <c r="C57" s="246"/>
      <c r="D57" s="246"/>
      <c r="E57" s="173"/>
      <c r="F57" s="173"/>
    </row>
    <row r="58" spans="1:10" ht="14.25" customHeight="1">
      <c r="A58" s="247"/>
      <c r="B58" s="247"/>
    </row>
    <row r="59" spans="1:10" ht="14.25" customHeight="1">
      <c r="A59" s="247"/>
      <c r="B59" s="247"/>
    </row>
    <row r="60" spans="1:10" ht="14.25" customHeight="1">
      <c r="A60" s="247"/>
      <c r="B60" s="247"/>
    </row>
    <row r="61" spans="1:10" ht="14.25" customHeight="1">
      <c r="A61" s="247"/>
      <c r="B61" s="247"/>
    </row>
    <row r="62" spans="1:10" ht="14.25" customHeight="1">
      <c r="A62" s="247"/>
      <c r="B62" s="247"/>
    </row>
    <row r="63" spans="1:10" ht="14.25" customHeight="1">
      <c r="A63" s="247"/>
      <c r="B63" s="247"/>
    </row>
    <row r="64" spans="1:10" ht="14.25" customHeight="1">
      <c r="A64" s="303"/>
      <c r="B64" s="303"/>
      <c r="C64" s="304"/>
      <c r="D64" s="304"/>
      <c r="E64" s="304"/>
      <c r="F64" s="304"/>
    </row>
    <row r="65" spans="1:11" s="277" customFormat="1">
      <c r="A65" s="282" t="s">
        <v>597</v>
      </c>
      <c r="B65" s="282"/>
      <c r="C65" s="282"/>
      <c r="D65" s="282"/>
      <c r="E65" s="381" t="s">
        <v>598</v>
      </c>
      <c r="F65" s="381"/>
      <c r="G65" s="278"/>
      <c r="H65" s="279"/>
      <c r="I65" s="280"/>
      <c r="J65" s="281"/>
      <c r="K65" s="281"/>
    </row>
    <row r="66" spans="1:11" s="277" customFormat="1" ht="16.5" customHeight="1">
      <c r="A66" s="283" t="s">
        <v>600</v>
      </c>
      <c r="B66" s="284"/>
      <c r="C66" s="284"/>
      <c r="D66" s="284"/>
      <c r="E66" s="308" t="s">
        <v>601</v>
      </c>
      <c r="F66" s="309"/>
      <c r="G66" s="305"/>
      <c r="H66" s="279"/>
      <c r="I66" s="280"/>
      <c r="J66" s="281"/>
      <c r="K66" s="281"/>
    </row>
    <row r="67" spans="1:11" s="277" customFormat="1" ht="15.75" customHeight="1">
      <c r="A67" s="285" t="s">
        <v>599</v>
      </c>
      <c r="B67" s="286"/>
      <c r="C67" s="286"/>
      <c r="D67" s="286"/>
      <c r="E67" s="307" t="s">
        <v>602</v>
      </c>
      <c r="F67" s="307"/>
      <c r="G67" s="306"/>
      <c r="H67" s="279"/>
      <c r="I67" s="280"/>
      <c r="J67" s="281"/>
      <c r="K67" s="281"/>
    </row>
    <row r="68" spans="1:11" ht="14.25" customHeight="1">
      <c r="A68" s="247"/>
      <c r="B68" s="247"/>
      <c r="C68" s="288"/>
      <c r="E68" s="346"/>
      <c r="F68" s="346"/>
    </row>
    <row r="69" spans="1:11" ht="14.25" customHeight="1">
      <c r="A69" s="287"/>
      <c r="B69" s="287"/>
      <c r="C69" s="289"/>
      <c r="D69" s="172"/>
      <c r="E69" s="380"/>
      <c r="F69" s="380"/>
    </row>
    <row r="70" spans="1:11" ht="16.5">
      <c r="A70" s="248"/>
      <c r="B70" s="248"/>
      <c r="C70" s="248"/>
      <c r="D70" s="248"/>
    </row>
    <row r="71" spans="1:11" ht="16.5">
      <c r="A71" s="249"/>
      <c r="B71" s="249"/>
      <c r="C71" s="249"/>
      <c r="D71" s="249"/>
    </row>
    <row r="72" spans="1:11" ht="16.5">
      <c r="A72" s="250"/>
      <c r="B72" s="250"/>
      <c r="C72" s="249"/>
      <c r="D72" s="249"/>
    </row>
    <row r="73" spans="1:11" ht="15.75">
      <c r="A73" s="251"/>
      <c r="B73" s="251"/>
    </row>
  </sheetData>
  <mergeCells count="35">
    <mergeCell ref="E56:F56"/>
    <mergeCell ref="E68:F68"/>
    <mergeCell ref="E69:F69"/>
    <mergeCell ref="A40:B40"/>
    <mergeCell ref="A35:B35"/>
    <mergeCell ref="E65:F6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L/SsO5yATmfaApwxSEJhT64einBs4KZWPy7VO5QG3Fk=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14Sks/VVHKkrk24ifxKfYZsAVbavSVOBenppbf72Y6I=</DigestValue>
    </Reference>
  </SignedInfo>
  <SignatureValue>H6qIEUhrXaT+/7YkXI1ACsuMFjxmojRyh8t9gSjPshdEZ4E4a4pfTYiAbedUPAPhGUCzJ5plXjha
TfkhpUvNHkepEswkCKnwlU0XVNJQajovLNcFIH4M0CSJYeCUwJvMB3rrpOaLtN9xEqSxYFuJGM8G
QzjQNfeUTfp2oie3iphSrwguJOlTBtGbG2UPx8tgx2cA8pEsfR16layB0v/Hrp0dJNCISfJDT5wU
ZvRbGNI85iQTovzB6M0eUxJ49wXqpnAfr38Dffekf2pY/y0631Fkhd5t3QKbLjN/iBXiRI8V3E/1
yFP+nIFY+TR2Eo0+3N+r1AeLkjLIQYdrkJkcEA==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YvPBG4dqqvOuqVtVc8ey2mtyHdcy+Z0dlX8K3ilzm1k=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sjDhcHep4Q0xK1MvzHtqIfUJQZgFJFuaZp/ZNG3F8S0=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Um9CBvnkAS3R/17Ib2Ij9HrzSOB+9/YVzcE96mLUNro=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3KlEQvHVjhndFNpNR4RlqZWwT/Gj/de7ZDtRI3ztPdI=</DigestValue>
      </Reference>
      <Reference URI="/xl/worksheets/sheet3.xml?ContentType=application/vnd.openxmlformats-officedocument.spreadsheetml.worksheet+xml">
        <DigestMethod Algorithm="http://www.w3.org/2001/04/xmlenc#sha256"/>
        <DigestValue>8OzHUHqcMd1wjGWdcaWr7AIduDm345NGvAF4gzIp3FQ=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OeT4i/ATyitIYrDw7O5gV2nDLLgpHrGgYiFlh2CKkfk=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2026-06-08T04:18:26Z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2026-06-08T04:18:26Z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wDI/+8mIYmwVI3/PBBzIZC2+vtj1G9qs7/au5Mf875g=</DigestValue>
    </Reference>
    <Reference Type="http://www.w3.org/2000/09/xmldsig#Object" URI="#idOfficeObject">
      <DigestMethod Algorithm="http://www.w3.org/2001/04/xmlenc#sha256"/>
      <DigestValue>aM1RtgHD+3D24LfdmZqKeUqo82Ef6QiWobYTgOHH02A=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I7eJI4wxpJ3B2ZPGQYYwtAVcav3SYbEusVyMBy2Br18=</DigestValue>
    </Reference>
  </SignedInfo>
  <SignatureValue>jpMBKuqa8hNRU7UWBNasecwLEgIWHUsYZ2H1R4RXYOmIdIR+H+ZOiuQ144lgYPVYLlb/u/BOMmcd
wiYfudgsqfxOeyYqLj8D3AjerhiOmMKGIPs6RpqNl48tfzsYKzYzfyyOhYLsioVxX6l5BH9toTO4
MTVL4OvAkU5njaLXBCuCRN8bCdTYLcDHNoyAEjU/Ta1mOnMwwuHE7FbTjBdVQkDVrX/nDvetmcIM
KuyXEmWbyYic2n9ObCxfPDKRwbXV4wcqaZNUO345BOgMYGYWW5CXfNsVoQZIzR+xdkfxlMcr8ZBQ
whTMN2y+X8l1+EdM7Fv9cHVHKAeJo/9wYIW4TA==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YvPBG4dqqvOuqVtVc8ey2mtyHdcy+Z0dlX8K3ilzm1k=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sjDhcHep4Q0xK1MvzHtqIfUJQZgFJFuaZp/ZNG3F8S0=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Um9CBvnkAS3R/17Ib2Ij9HrzSOB+9/YVzcE96mLUNro=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3KlEQvHVjhndFNpNR4RlqZWwT/Gj/de7ZDtRI3ztPdI=</DigestValue>
      </Reference>
      <Reference URI="/xl/worksheets/sheet3.xml?ContentType=application/vnd.openxmlformats-officedocument.spreadsheetml.worksheet+xml">
        <DigestMethod Algorithm="http://www.w3.org/2001/04/xmlenc#sha256"/>
        <DigestValue>8OzHUHqcMd1wjGWdcaWr7AIduDm345NGvAF4gzIp3FQ=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OeT4i/ATyitIYrDw7O5gV2nDLLgpHrGgYiFlh2CKkfk=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2026-06-08T10:42:50Z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16.0.20026/27</OfficeVersion>
          <ApplicationVersion>16.0.20026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2026-06-08T10:42:50Z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2026-06-08T03:47:04Z</dcterms:modified>
</cp:coreProperties>
</file>