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31" i="27" l="1"/>
  <c r="E30" i="27"/>
  <c r="E37" i="27" s="1"/>
  <c r="E39" i="27" s="1"/>
  <c r="E52" i="27" l="1"/>
  <c r="E53" i="27" s="1"/>
  <c r="E25" i="27" l="1"/>
  <c r="D20" i="27" s="1"/>
  <c r="E45" i="27" l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<sst xmlns="http://schemas.openxmlformats.org/spreadsheetml/2006/main" count="1394" uniqueCount="601">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</sst>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0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54" applyNumberFormat="0" applyAlignment="0" applyProtection="0"/>
    <xf numFmtId="0" fontId="104" fillId="44" borderId="57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51" applyNumberFormat="0" applyFill="0" applyAlignment="0" applyProtection="0"/>
    <xf numFmtId="0" fontId="95" fillId="0" borderId="52" applyNumberFormat="0" applyFill="0" applyAlignment="0" applyProtection="0"/>
    <xf numFmtId="0" fontId="96" fillId="0" borderId="53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54" applyNumberFormat="0" applyAlignment="0" applyProtection="0"/>
    <xf numFmtId="0" fontId="103" fillId="0" borderId="56" applyNumberFormat="0" applyFill="0" applyAlignment="0" applyProtection="0"/>
    <xf numFmtId="0" fontId="99" fillId="41" borderId="0" applyNumberFormat="0" applyBorder="0" applyAlignment="0" applyProtection="0"/>
    <xf numFmtId="0" fontId="101" fillId="43" borderId="55" applyNumberFormat="0" applyAlignment="0" applyProtection="0"/>
    <xf numFmtId="0" fontId="93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7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3" fontId="116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5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8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89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3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5" fillId="0" borderId="0" applyNumberFormat="0" applyAlignment="0">
      <alignment horizontal="left"/>
    </xf>
    <xf numFmtId="200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8" fillId="0" borderId="64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65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66">
      <alignment horizontal="center" vertical="center" wrapText="1"/>
    </xf>
    <xf numFmtId="202" fontId="129" fillId="0" borderId="0">
      <protection locked="0"/>
    </xf>
    <xf numFmtId="202" fontId="129" fillId="0" borderId="0">
      <protection locked="0"/>
    </xf>
    <xf numFmtId="10" fontId="126" fillId="23" borderId="19" applyNumberFormat="0" applyBorder="0" applyAlignment="0" applyProtection="0"/>
    <xf numFmtId="189" fontId="130" fillId="70" borderId="0"/>
    <xf numFmtId="189" fontId="130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1" fillId="0" borderId="66"/>
    <xf numFmtId="203" fontId="132" fillId="0" borderId="67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8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68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3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4" fontId="124" fillId="0" borderId="32">
      <alignment horizontal="right" vertical="center"/>
    </xf>
    <xf numFmtId="215" fontId="124" fillId="0" borderId="32">
      <alignment horizontal="center"/>
    </xf>
    <xf numFmtId="3" fontId="141" fillId="0" borderId="69" applyNumberFormat="0" applyBorder="0" applyAlignment="0"/>
    <xf numFmtId="0" fontId="142" fillId="0" borderId="0" applyFill="0" applyBorder="0" applyProtection="0">
      <alignment horizontal="left" vertical="top"/>
    </xf>
    <xf numFmtId="206" fontId="124" fillId="0" borderId="0"/>
    <xf numFmtId="216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7">
      <alignment horizontal="left" vertical="top"/>
    </xf>
    <xf numFmtId="0" fontId="145" fillId="0" borderId="37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3" fillId="0" borderId="0"/>
    <xf numFmtId="0" fontId="133" fillId="0" borderId="0"/>
    <xf numFmtId="167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4" fillId="0" borderId="0"/>
    <xf numFmtId="204" fontId="111" fillId="0" borderId="0" applyFont="0" applyFill="0" applyBorder="0" applyAlignment="0" applyProtection="0"/>
    <xf numFmtId="221" fontId="113" fillId="0" borderId="0" applyFont="0" applyFill="0" applyBorder="0" applyAlignment="0" applyProtection="0"/>
    <xf numFmtId="205" fontId="111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54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54" applyNumberFormat="0" applyAlignment="0" applyProtection="0"/>
    <xf numFmtId="0" fontId="166" fillId="44" borderId="57" applyNumberFormat="0" applyAlignment="0" applyProtection="0"/>
    <xf numFmtId="169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51" applyNumberFormat="0" applyFill="0" applyAlignment="0" applyProtection="0"/>
    <xf numFmtId="0" fontId="157" fillId="0" borderId="52" applyNumberFormat="0" applyFill="0" applyAlignment="0" applyProtection="0"/>
    <xf numFmtId="0" fontId="158" fillId="0" borderId="53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54" applyNumberFormat="0" applyAlignment="0" applyProtection="0"/>
    <xf numFmtId="0" fontId="165" fillId="0" borderId="56" applyNumberFormat="0" applyFill="0" applyAlignment="0" applyProtection="0"/>
    <xf numFmtId="0" fontId="161" fillId="41" borderId="0" applyNumberFormat="0" applyBorder="0" applyAlignment="0" applyProtection="0"/>
    <xf numFmtId="0" fontId="1" fillId="45" borderId="58" applyNumberFormat="0" applyFont="0" applyAlignment="0" applyProtection="0"/>
    <xf numFmtId="0" fontId="163" fillId="43" borderId="55" applyNumberFormat="0" applyAlignment="0" applyProtection="0"/>
    <xf numFmtId="0" fontId="155" fillId="0" borderId="0" applyNumberFormat="0" applyFill="0" applyBorder="0" applyAlignment="0" applyProtection="0"/>
    <xf numFmtId="0" fontId="169" fillId="0" borderId="59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54" applyNumberFormat="0" applyAlignment="0" applyProtection="0"/>
    <xf numFmtId="0" fontId="108" fillId="0" borderId="0"/>
  </cellStyleXfs>
  <cellXfs count="38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7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1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9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9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1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8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2" fontId="172" fillId="0" borderId="0" xfId="695" applyNumberFormat="1" applyFont="1" applyFill="1" applyBorder="1" applyAlignment="1">
      <alignment vertical="center"/>
    </xf>
    <xf numFmtId="170" fontId="172" fillId="0" borderId="0" xfId="460" applyFont="1" applyFill="1" applyBorder="1" applyAlignment="1">
      <alignment vertical="center"/>
    </xf>
    <xf numFmtId="0" fontId="90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9" fillId="0" borderId="0" xfId="0" applyFont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4" t="s">
        <v>50</v>
      </c>
      <c r="B2" s="315"/>
      <c r="C2" s="315"/>
      <c r="D2" s="315"/>
      <c r="E2" s="315"/>
      <c r="F2" s="31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6" t="s">
        <v>51</v>
      </c>
      <c r="D3" s="316"/>
      <c r="E3" s="316"/>
      <c r="F3" s="316"/>
      <c r="G3" s="316"/>
      <c r="H3" s="316"/>
      <c r="I3" s="316"/>
      <c r="J3" s="316"/>
      <c r="K3" s="316"/>
      <c r="L3" s="316"/>
      <c r="M3" s="317" t="s">
        <v>23</v>
      </c>
      <c r="N3" s="324"/>
      <c r="O3" s="331" t="s">
        <v>24</v>
      </c>
      <c r="P3" s="332"/>
      <c r="Q3" s="317" t="s">
        <v>5</v>
      </c>
      <c r="R3" s="317"/>
      <c r="S3" s="324"/>
      <c r="T3" s="319"/>
      <c r="U3" s="326" t="s">
        <v>26</v>
      </c>
      <c r="V3" s="327"/>
      <c r="W3" s="328" t="s">
        <v>25</v>
      </c>
    </row>
    <row r="4" spans="1:23" ht="12.75" customHeight="1">
      <c r="A4" s="324" t="s">
        <v>27</v>
      </c>
      <c r="B4" s="317" t="s">
        <v>28</v>
      </c>
      <c r="C4" s="317" t="s">
        <v>29</v>
      </c>
      <c r="D4" s="317" t="s">
        <v>30</v>
      </c>
      <c r="E4" s="317" t="s">
        <v>31</v>
      </c>
      <c r="F4" s="317" t="s">
        <v>32</v>
      </c>
      <c r="G4" s="317" t="s">
        <v>33</v>
      </c>
      <c r="H4" s="320" t="s">
        <v>52</v>
      </c>
      <c r="I4" s="317" t="s">
        <v>34</v>
      </c>
      <c r="J4" s="319"/>
      <c r="K4" s="317" t="s">
        <v>35</v>
      </c>
      <c r="L4" s="317" t="s">
        <v>36</v>
      </c>
      <c r="M4" s="317" t="s">
        <v>35</v>
      </c>
      <c r="N4" s="317" t="s">
        <v>37</v>
      </c>
      <c r="O4" s="317" t="s">
        <v>35</v>
      </c>
      <c r="P4" s="317" t="s">
        <v>37</v>
      </c>
      <c r="Q4" s="317" t="s">
        <v>38</v>
      </c>
      <c r="R4" s="317" t="s">
        <v>39</v>
      </c>
      <c r="S4" s="317" t="s">
        <v>36</v>
      </c>
      <c r="T4" s="317" t="s">
        <v>39</v>
      </c>
      <c r="U4" s="320" t="s">
        <v>36</v>
      </c>
      <c r="V4" s="317" t="s">
        <v>39</v>
      </c>
      <c r="W4" s="329"/>
    </row>
    <row r="5" spans="1:23">
      <c r="A5" s="319"/>
      <c r="B5" s="319"/>
      <c r="C5" s="319"/>
      <c r="D5" s="319"/>
      <c r="E5" s="319"/>
      <c r="F5" s="319"/>
      <c r="G5" s="319"/>
      <c r="H5" s="321"/>
      <c r="I5" s="106" t="s">
        <v>40</v>
      </c>
      <c r="J5" s="106" t="s">
        <v>41</v>
      </c>
      <c r="K5" s="319"/>
      <c r="L5" s="319"/>
      <c r="M5" s="319"/>
      <c r="N5" s="319"/>
      <c r="O5" s="319"/>
      <c r="P5" s="319"/>
      <c r="Q5" s="318"/>
      <c r="R5" s="318"/>
      <c r="S5" s="319"/>
      <c r="T5" s="318"/>
      <c r="U5" s="321"/>
      <c r="V5" s="325"/>
      <c r="W5" s="33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2" t="s">
        <v>5</v>
      </c>
      <c r="B179" s="32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8" t="s">
        <v>210</v>
      </c>
      <c r="B1" s="338"/>
      <c r="C1" s="338"/>
      <c r="D1" s="338"/>
      <c r="E1" s="338"/>
      <c r="F1" s="338"/>
      <c r="G1" s="33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9" t="e">
        <f>#REF!</f>
        <v>#REF!</v>
      </c>
      <c r="C2" s="340"/>
      <c r="D2" s="34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7"/>
      <c r="C3" s="337"/>
      <c r="D3" s="33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3">
        <v>41948</v>
      </c>
      <c r="C4" s="333"/>
      <c r="D4" s="33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3">
        <v>41949</v>
      </c>
      <c r="C5" s="333"/>
      <c r="D5" s="33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7">
        <v>111000</v>
      </c>
      <c r="C6" s="337"/>
      <c r="D6" s="33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5">
        <f>+$B$6*$F$7/$C$7</f>
        <v>111000</v>
      </c>
      <c r="C8" s="335"/>
      <c r="D8" s="33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3" t="s">
        <v>226</v>
      </c>
      <c r="C9" s="333"/>
      <c r="D9" s="33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7" t="e">
        <f>VLOOKUP(I11,#REF!,4,0)*1000</f>
        <v>#REF!</v>
      </c>
      <c r="C11" s="337"/>
      <c r="D11" s="33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5" t="e">
        <f>+ ROUND((B11-B19)*F10/C10,0)</f>
        <v>#REF!</v>
      </c>
      <c r="C12" s="335"/>
      <c r="D12" s="33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6" t="s">
        <v>212</v>
      </c>
      <c r="C13" s="336"/>
      <c r="D13" s="33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5">
        <f>+IF($E$13=1,ROUNDDOWN($B$8*$F$10/$C$10,0),IF(MROUND($B$8*$F$10/$C$10,10)-($B$8*$F$10/$C$10)&gt;0,MROUND($B$8*$F$10/$C$10,10)-10,MROUND($B$8*$F$10/$C$10,10)))</f>
        <v>55500</v>
      </c>
      <c r="C14" s="335"/>
      <c r="D14" s="33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5">
        <f>ROUNDDOWN($B$8*$F$10/$C$10,0)-B14</f>
        <v>0</v>
      </c>
      <c r="C15" s="335"/>
      <c r="D15" s="33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6" t="s">
        <v>223</v>
      </c>
      <c r="C16" s="336"/>
      <c r="D16" s="33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7">
        <v>10000</v>
      </c>
      <c r="C17" s="337"/>
      <c r="D17" s="33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5">
        <f>+IF($E$16=1,B17*B15,0)</f>
        <v>0</v>
      </c>
      <c r="C18" s="335"/>
      <c r="D18" s="33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7">
        <v>10000</v>
      </c>
      <c r="C19" s="337"/>
      <c r="D19" s="33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5">
        <f>+B19*B14</f>
        <v>555000000</v>
      </c>
      <c r="C20" s="335"/>
      <c r="D20" s="33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3"/>
      <c r="C21" s="333"/>
      <c r="D21" s="33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4" t="s">
        <v>241</v>
      </c>
      <c r="F23" s="334"/>
      <c r="G23" s="33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2" t="s">
        <v>328</v>
      </c>
      <c r="F1" s="342"/>
      <c r="G1" s="343" t="s">
        <v>329</v>
      </c>
      <c r="H1" s="34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1" t="s">
        <v>398</v>
      </c>
      <c r="C62" s="341" t="s">
        <v>310</v>
      </c>
      <c r="D62" s="341" t="s">
        <v>403</v>
      </c>
      <c r="E62" s="345">
        <v>140130</v>
      </c>
      <c r="F62" s="345">
        <v>7</v>
      </c>
      <c r="G62" s="40">
        <v>215002</v>
      </c>
      <c r="H62" s="40">
        <v>0</v>
      </c>
    </row>
    <row r="63" spans="1:9" s="40" customFormat="1">
      <c r="B63" s="341"/>
      <c r="C63" s="341"/>
      <c r="D63" s="341"/>
      <c r="E63" s="345"/>
      <c r="F63" s="34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6" t="s">
        <v>20</v>
      </c>
      <c r="C32" s="346"/>
      <c r="D32" s="346"/>
      <c r="E32" s="346"/>
      <c r="F32" s="346"/>
      <c r="G32" s="34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6" t="s">
        <v>14</v>
      </c>
      <c r="C39" s="346"/>
      <c r="D39" s="346"/>
      <c r="E39" s="346"/>
      <c r="F39" s="346"/>
      <c r="G39" s="34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7"/>
      <c r="E43" s="348"/>
      <c r="F43" s="348"/>
      <c r="G43" s="34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28" zoomScale="93" zoomScaleNormal="93" zoomScaleSheetLayoutView="93" workbookViewId="0">
      <selection activeCell="E51" sqref="E5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16384" width="9.140625" style="167"/>
  </cols>
  <sheetData>
    <row r="1" spans="1:6" ht="24" customHeight="1">
      <c r="A1" s="349" t="s">
        <v>561</v>
      </c>
      <c r="B1" s="349"/>
      <c r="C1" s="349"/>
      <c r="D1" s="349"/>
      <c r="E1" s="349"/>
      <c r="F1" s="349"/>
    </row>
    <row r="2" spans="1:6" ht="15.75" customHeight="1">
      <c r="A2" s="370" t="s">
        <v>562</v>
      </c>
      <c r="B2" s="370"/>
      <c r="C2" s="370"/>
      <c r="D2" s="370"/>
      <c r="E2" s="370"/>
      <c r="F2" s="370"/>
    </row>
    <row r="3" spans="1:6" ht="19.5" customHeight="1">
      <c r="A3" s="371" t="s">
        <v>580</v>
      </c>
      <c r="B3" s="371"/>
      <c r="C3" s="371"/>
      <c r="D3" s="371"/>
      <c r="E3" s="371"/>
      <c r="F3" s="371"/>
    </row>
    <row r="4" spans="1:6" ht="18" customHeight="1">
      <c r="A4" s="372" t="s">
        <v>563</v>
      </c>
      <c r="B4" s="372"/>
      <c r="C4" s="372"/>
      <c r="D4" s="372"/>
      <c r="E4" s="372"/>
      <c r="F4" s="372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9" t="s">
        <v>564</v>
      </c>
      <c r="B6" s="349"/>
      <c r="C6" s="349"/>
      <c r="D6" s="349"/>
      <c r="E6" s="349"/>
      <c r="F6" s="349"/>
    </row>
    <row r="7" spans="1:6" ht="15.75" customHeight="1">
      <c r="A7" s="349" t="s">
        <v>565</v>
      </c>
      <c r="B7" s="349"/>
      <c r="C7" s="349"/>
      <c r="D7" s="349"/>
      <c r="E7" s="349"/>
      <c r="F7" s="34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6" ht="15.75" customHeight="1">
      <c r="A17" s="172"/>
      <c r="B17" s="173" t="s">
        <v>539</v>
      </c>
      <c r="C17" s="172"/>
      <c r="D17" s="173" t="s">
        <v>591</v>
      </c>
    </row>
    <row r="18" spans="1:6" s="174" customFormat="1" ht="15.75" customHeight="1">
      <c r="A18" s="380" t="s">
        <v>570</v>
      </c>
      <c r="B18" s="380"/>
      <c r="C18" s="380"/>
      <c r="D18" s="161" t="str">
        <f>"Từ ngày "&amp;TEXT(F25+1,"dd/mm/yyyy")&amp;" đến "&amp;TEXT(E25,"dd/mm/yyyy")</f>
        <v>Từ ngày 22/06/2026 đến 28/06/2026</v>
      </c>
    </row>
    <row r="19" spans="1:6" ht="15.75" customHeight="1">
      <c r="A19" s="175"/>
      <c r="B19" s="283" t="s">
        <v>571</v>
      </c>
      <c r="C19" s="284"/>
      <c r="D19" s="285" t="str">
        <f>"From "&amp;TEXT(F25+1,"dd/mm/yyyy")&amp;" to "&amp;TEXT(E25,"dd/mm/yyyy")</f>
        <v>From 22/06/2026 to 28/06/2026</v>
      </c>
      <c r="E19" s="185"/>
      <c r="F19" s="185"/>
    </row>
    <row r="20" spans="1:6" ht="15.75" customHeight="1">
      <c r="A20" s="176">
        <v>5</v>
      </c>
      <c r="B20" s="286" t="s">
        <v>578</v>
      </c>
      <c r="C20" s="286"/>
      <c r="D20" s="287">
        <f>E25+1</f>
        <v>46202</v>
      </c>
      <c r="E20" s="288"/>
      <c r="F20" s="288"/>
    </row>
    <row r="21" spans="1:6" ht="15.75" customHeight="1">
      <c r="A21" s="175"/>
      <c r="B21" s="283" t="s">
        <v>579</v>
      </c>
      <c r="C21" s="284"/>
      <c r="D21" s="289">
        <f>D20</f>
        <v>46202</v>
      </c>
      <c r="E21" s="290"/>
      <c r="F21" s="290"/>
    </row>
    <row r="22" spans="1:6" ht="15.75" customHeight="1" thickBot="1">
      <c r="A22" s="176"/>
      <c r="B22" s="176"/>
      <c r="C22" s="176"/>
      <c r="D22" s="176"/>
      <c r="E22" s="176"/>
      <c r="F22" s="177" t="s">
        <v>540</v>
      </c>
    </row>
    <row r="23" spans="1:6" ht="15.75" customHeight="1">
      <c r="A23" s="373" t="s">
        <v>531</v>
      </c>
      <c r="B23" s="374"/>
      <c r="C23" s="375" t="s">
        <v>541</v>
      </c>
      <c r="D23" s="374"/>
      <c r="E23" s="178" t="s">
        <v>542</v>
      </c>
      <c r="F23" s="255" t="s">
        <v>542</v>
      </c>
    </row>
    <row r="24" spans="1:6" ht="15.75" customHeight="1">
      <c r="A24" s="376" t="s">
        <v>27</v>
      </c>
      <c r="B24" s="377"/>
      <c r="C24" s="378" t="s">
        <v>330</v>
      </c>
      <c r="D24" s="379"/>
      <c r="E24" s="179" t="s">
        <v>543</v>
      </c>
      <c r="F24" s="256" t="s">
        <v>543</v>
      </c>
    </row>
    <row r="25" spans="1:6" ht="15.75" customHeight="1">
      <c r="A25" s="180"/>
      <c r="B25" s="181"/>
      <c r="C25" s="182"/>
      <c r="D25" s="182"/>
      <c r="E25" s="183">
        <f>F25+7</f>
        <v>46201</v>
      </c>
      <c r="F25" s="184">
        <v>46194</v>
      </c>
    </row>
    <row r="26" spans="1:6" ht="15.75" customHeight="1">
      <c r="A26" s="368" t="s">
        <v>572</v>
      </c>
      <c r="B26" s="369"/>
      <c r="C26" s="186" t="s">
        <v>544</v>
      </c>
      <c r="D26" s="186"/>
      <c r="E26" s="187"/>
      <c r="F26" s="257"/>
    </row>
    <row r="27" spans="1:6" ht="15.75" customHeight="1">
      <c r="A27" s="188"/>
      <c r="B27" s="189"/>
      <c r="C27" s="190" t="s">
        <v>545</v>
      </c>
      <c r="D27" s="191"/>
      <c r="E27" s="279"/>
      <c r="F27" s="260"/>
    </row>
    <row r="28" spans="1:6" ht="15.75" customHeight="1">
      <c r="A28" s="364">
        <v>1</v>
      </c>
      <c r="B28" s="365"/>
      <c r="C28" s="192" t="s">
        <v>546</v>
      </c>
      <c r="D28" s="193"/>
      <c r="E28" s="280"/>
      <c r="F28" s="281"/>
    </row>
    <row r="29" spans="1:6" ht="15.75" customHeight="1">
      <c r="A29" s="194"/>
      <c r="B29" s="195"/>
      <c r="C29" s="196" t="s">
        <v>547</v>
      </c>
      <c r="D29" s="197"/>
      <c r="E29" s="259"/>
      <c r="F29" s="260"/>
    </row>
    <row r="30" spans="1:6" ht="15.75" customHeight="1">
      <c r="A30" s="366">
        <v>1.1000000000000001</v>
      </c>
      <c r="B30" s="367"/>
      <c r="C30" s="198" t="s">
        <v>582</v>
      </c>
      <c r="D30" s="199"/>
      <c r="E30" s="162">
        <f>F34</f>
        <v>130970384897</v>
      </c>
      <c r="F30" s="265">
        <v>127024757320</v>
      </c>
    </row>
    <row r="31" spans="1:6" ht="15.75" customHeight="1">
      <c r="A31" s="382">
        <v>1.2</v>
      </c>
      <c r="B31" s="383"/>
      <c r="C31" s="200" t="s">
        <v>583</v>
      </c>
      <c r="D31" s="201"/>
      <c r="E31" s="243">
        <f>F35</f>
        <v>15565.52</v>
      </c>
      <c r="F31" s="266">
        <v>15464.09</v>
      </c>
    </row>
    <row r="32" spans="1:6" ht="15.75" customHeight="1">
      <c r="A32" s="364">
        <v>2</v>
      </c>
      <c r="B32" s="365"/>
      <c r="C32" s="192" t="s">
        <v>548</v>
      </c>
      <c r="D32" s="193"/>
      <c r="E32" s="244"/>
      <c r="F32" s="267"/>
    </row>
    <row r="33" spans="1:6" ht="15.75" customHeight="1">
      <c r="A33" s="202"/>
      <c r="B33" s="203"/>
      <c r="C33" s="200" t="s">
        <v>549</v>
      </c>
      <c r="D33" s="197"/>
      <c r="E33" s="245"/>
      <c r="F33" s="268"/>
    </row>
    <row r="34" spans="1:6" ht="15.75" customHeight="1">
      <c r="A34" s="366">
        <v>2.1</v>
      </c>
      <c r="B34" s="367"/>
      <c r="C34" s="198" t="s">
        <v>584</v>
      </c>
      <c r="D34" s="199"/>
      <c r="E34" s="162">
        <v>133017572950</v>
      </c>
      <c r="F34" s="265">
        <v>130970384897</v>
      </c>
    </row>
    <row r="35" spans="1:6" ht="15.75" customHeight="1">
      <c r="A35" s="382">
        <v>2.2000000000000002</v>
      </c>
      <c r="B35" s="383"/>
      <c r="C35" s="204" t="s">
        <v>585</v>
      </c>
      <c r="D35" s="197"/>
      <c r="E35" s="243">
        <v>15648.59</v>
      </c>
      <c r="F35" s="266">
        <v>15565.52</v>
      </c>
    </row>
    <row r="36" spans="1:6" ht="15.75" customHeight="1">
      <c r="A36" s="351">
        <v>3</v>
      </c>
      <c r="B36" s="352"/>
      <c r="C36" s="205" t="s">
        <v>574</v>
      </c>
      <c r="D36" s="206"/>
      <c r="E36" s="246"/>
      <c r="F36" s="269"/>
    </row>
    <row r="37" spans="1:6" ht="15.75" customHeight="1">
      <c r="A37" s="207"/>
      <c r="B37" s="208"/>
      <c r="C37" s="209" t="s">
        <v>575</v>
      </c>
      <c r="D37" s="210"/>
      <c r="E37" s="258">
        <f>E34-E30</f>
        <v>2047188053</v>
      </c>
      <c r="F37" s="270">
        <v>3945627577</v>
      </c>
    </row>
    <row r="38" spans="1:6" ht="15.75" customHeight="1">
      <c r="A38" s="353">
        <v>3.1</v>
      </c>
      <c r="B38" s="354"/>
      <c r="C38" s="211" t="s">
        <v>550</v>
      </c>
      <c r="D38" s="212"/>
      <c r="E38" s="246"/>
      <c r="F38" s="269"/>
    </row>
    <row r="39" spans="1:6" ht="15.75" customHeight="1">
      <c r="A39" s="213"/>
      <c r="B39" s="214"/>
      <c r="C39" s="209" t="s">
        <v>551</v>
      </c>
      <c r="D39" s="215"/>
      <c r="E39" s="247">
        <f>E37-E41</f>
        <v>703803420</v>
      </c>
      <c r="F39" s="271">
        <v>837866750</v>
      </c>
    </row>
    <row r="40" spans="1:6" ht="15.75" customHeight="1">
      <c r="A40" s="355">
        <v>3.2</v>
      </c>
      <c r="B40" s="356"/>
      <c r="C40" s="216" t="s">
        <v>581</v>
      </c>
      <c r="D40" s="217"/>
      <c r="E40" s="248"/>
      <c r="F40" s="272"/>
    </row>
    <row r="41" spans="1:6" ht="15.75" customHeight="1">
      <c r="A41" s="218"/>
      <c r="B41" s="219"/>
      <c r="C41" s="166" t="s">
        <v>577</v>
      </c>
      <c r="D41" s="215"/>
      <c r="E41" s="271">
        <v>1343384633</v>
      </c>
      <c r="F41" s="270">
        <v>3107760827</v>
      </c>
    </row>
    <row r="42" spans="1:6" ht="15.75" customHeight="1">
      <c r="A42" s="355">
        <v>3.3</v>
      </c>
      <c r="B42" s="356"/>
      <c r="C42" s="211" t="s">
        <v>552</v>
      </c>
      <c r="D42" s="212"/>
      <c r="E42" s="249"/>
      <c r="F42" s="273"/>
    </row>
    <row r="43" spans="1:6" ht="15.75" customHeight="1">
      <c r="A43" s="213"/>
      <c r="B43" s="220"/>
      <c r="C43" s="166" t="s">
        <v>553</v>
      </c>
      <c r="D43" s="215"/>
      <c r="E43" s="250"/>
      <c r="F43" s="274"/>
    </row>
    <row r="44" spans="1:6" ht="15.75" customHeight="1">
      <c r="A44" s="351">
        <v>4</v>
      </c>
      <c r="B44" s="357">
        <v>4</v>
      </c>
      <c r="C44" s="221" t="s">
        <v>573</v>
      </c>
      <c r="D44" s="212"/>
      <c r="E44" s="251"/>
      <c r="F44" s="275"/>
    </row>
    <row r="45" spans="1:6" ht="15.75" customHeight="1">
      <c r="A45" s="222"/>
      <c r="B45" s="223"/>
      <c r="C45" s="166" t="s">
        <v>576</v>
      </c>
      <c r="D45" s="215"/>
      <c r="E45" s="252">
        <f>E35/E31-1</f>
        <v>5.3367956868770605E-3</v>
      </c>
      <c r="F45" s="276">
        <v>6.559066844541217E-3</v>
      </c>
    </row>
    <row r="46" spans="1:6" ht="15.75" customHeight="1">
      <c r="A46" s="351">
        <v>5</v>
      </c>
      <c r="B46" s="357"/>
      <c r="C46" s="224" t="s">
        <v>554</v>
      </c>
      <c r="D46" s="225"/>
      <c r="E46" s="253"/>
      <c r="F46" s="277"/>
    </row>
    <row r="47" spans="1:6" ht="15.75" customHeight="1">
      <c r="A47" s="207"/>
      <c r="B47" s="208"/>
      <c r="C47" s="226" t="s">
        <v>555</v>
      </c>
      <c r="D47" s="227"/>
      <c r="E47" s="254"/>
      <c r="F47" s="278"/>
    </row>
    <row r="48" spans="1:6" ht="15.75" customHeight="1">
      <c r="A48" s="362">
        <v>5.0999999999999996</v>
      </c>
      <c r="B48" s="363"/>
      <c r="C48" s="228" t="s">
        <v>586</v>
      </c>
      <c r="D48" s="199"/>
      <c r="E48" s="291">
        <v>133017572950</v>
      </c>
      <c r="F48" s="292">
        <v>131526023996</v>
      </c>
    </row>
    <row r="49" spans="1:9" ht="15.75" customHeight="1">
      <c r="A49" s="362">
        <v>5.2</v>
      </c>
      <c r="B49" s="363"/>
      <c r="C49" s="229" t="s">
        <v>587</v>
      </c>
      <c r="D49" s="230"/>
      <c r="E49" s="291">
        <v>101112382741</v>
      </c>
      <c r="F49" s="293">
        <v>101112382741</v>
      </c>
    </row>
    <row r="50" spans="1:9" ht="15.75" customHeight="1">
      <c r="A50" s="360">
        <v>6</v>
      </c>
      <c r="B50" s="361"/>
      <c r="C50" s="231" t="s">
        <v>592</v>
      </c>
      <c r="D50" s="232"/>
      <c r="E50" s="261"/>
      <c r="F50" s="262"/>
    </row>
    <row r="51" spans="1:9" ht="15.75" customHeight="1">
      <c r="A51" s="362">
        <v>6.1</v>
      </c>
      <c r="B51" s="363">
        <v>6.1</v>
      </c>
      <c r="C51" s="233" t="s">
        <v>594</v>
      </c>
      <c r="D51" s="234"/>
      <c r="E51" s="263">
        <v>15524.37</v>
      </c>
      <c r="F51" s="263">
        <v>15524.37</v>
      </c>
    </row>
    <row r="52" spans="1:9" ht="15.75" customHeight="1">
      <c r="A52" s="362">
        <v>6.2</v>
      </c>
      <c r="B52" s="363"/>
      <c r="C52" s="198" t="s">
        <v>588</v>
      </c>
      <c r="D52" s="228"/>
      <c r="E52" s="282">
        <f>E35*E51</f>
        <v>242934501.1383</v>
      </c>
      <c r="F52" s="263">
        <v>241644891.72240001</v>
      </c>
    </row>
    <row r="53" spans="1:9" ht="15.75" customHeight="1" thickBot="1">
      <c r="A53" s="358">
        <v>6.2</v>
      </c>
      <c r="B53" s="359">
        <v>6.3</v>
      </c>
      <c r="C53" s="235" t="s">
        <v>593</v>
      </c>
      <c r="D53" s="235"/>
      <c r="E53" s="264">
        <f>E52/E34</f>
        <v>1.8263338877008131E-3</v>
      </c>
      <c r="F53" s="264">
        <v>1.8450346000925214E-3</v>
      </c>
    </row>
    <row r="54" spans="1:9" ht="15.75" customHeight="1">
      <c r="A54" s="236"/>
      <c r="B54" s="236"/>
      <c r="C54" s="236"/>
      <c r="D54" s="236"/>
      <c r="E54" s="237"/>
      <c r="F54" s="237"/>
    </row>
    <row r="55" spans="1:9">
      <c r="B55" s="238"/>
      <c r="C55" s="239" t="s">
        <v>556</v>
      </c>
      <c r="D55" s="239"/>
      <c r="E55" s="350" t="s">
        <v>557</v>
      </c>
      <c r="F55" s="350"/>
    </row>
    <row r="56" spans="1:9">
      <c r="B56" s="238"/>
      <c r="C56" s="240" t="s">
        <v>589</v>
      </c>
      <c r="D56" s="239"/>
      <c r="E56" s="381" t="s">
        <v>558</v>
      </c>
      <c r="F56" s="350"/>
    </row>
    <row r="57" spans="1:9" ht="14.25" customHeight="1">
      <c r="C57" s="241"/>
      <c r="D57" s="241"/>
      <c r="E57" s="173"/>
      <c r="F57" s="173"/>
    </row>
    <row r="58" spans="1:9" ht="14.25" customHeight="1">
      <c r="A58" s="242"/>
      <c r="B58" s="242"/>
    </row>
    <row r="59" spans="1:9" s="185" customFormat="1" ht="14.25" customHeight="1">
      <c r="A59" s="301"/>
      <c r="B59" s="301"/>
    </row>
    <row r="60" spans="1:9" s="185" customFormat="1" ht="14.25" customHeight="1">
      <c r="A60" s="301"/>
      <c r="B60" s="301"/>
    </row>
    <row r="61" spans="1:9" s="185" customFormat="1" ht="14.25" customHeight="1">
      <c r="A61" s="301"/>
      <c r="B61" s="301"/>
    </row>
    <row r="62" spans="1:9" s="185" customFormat="1" ht="14.25" customHeight="1">
      <c r="A62" s="312"/>
      <c r="B62" s="312"/>
      <c r="C62" s="313"/>
      <c r="D62" s="313"/>
      <c r="E62" s="296"/>
      <c r="F62" s="296"/>
    </row>
    <row r="63" spans="1:9" s="297" customFormat="1" ht="15.75">
      <c r="B63" s="298" t="s">
        <v>595</v>
      </c>
      <c r="C63" s="298"/>
      <c r="D63" s="298"/>
      <c r="E63" s="307" t="s">
        <v>596</v>
      </c>
      <c r="F63" s="308"/>
      <c r="G63" s="302"/>
      <c r="H63" s="303"/>
      <c r="I63" s="303"/>
    </row>
    <row r="64" spans="1:9" s="297" customFormat="1" ht="15.75" customHeight="1">
      <c r="B64" s="299" t="s">
        <v>597</v>
      </c>
      <c r="C64" s="294"/>
      <c r="D64" s="294"/>
      <c r="E64" s="309" t="s">
        <v>599</v>
      </c>
      <c r="F64" s="310"/>
      <c r="G64" s="302"/>
      <c r="H64" s="303"/>
      <c r="I64" s="303"/>
    </row>
    <row r="65" spans="1:9" s="297" customFormat="1" ht="15.75">
      <c r="B65" s="300" t="s">
        <v>598</v>
      </c>
      <c r="C65" s="295"/>
      <c r="D65" s="295"/>
      <c r="E65" s="311" t="s">
        <v>600</v>
      </c>
      <c r="F65" s="311"/>
      <c r="G65" s="302"/>
      <c r="H65" s="303"/>
      <c r="I65" s="303"/>
    </row>
    <row r="66" spans="1:9" s="185" customFormat="1" ht="16.5">
      <c r="A66" s="304"/>
      <c r="B66" s="304"/>
      <c r="C66" s="304"/>
      <c r="D66" s="304"/>
    </row>
    <row r="67" spans="1:9" s="185" customFormat="1" ht="16.5">
      <c r="A67" s="305"/>
      <c r="B67" s="305"/>
      <c r="C67" s="304"/>
      <c r="D67" s="304"/>
    </row>
    <row r="68" spans="1:9" s="185" customFormat="1" ht="15.75">
      <c r="A68" s="306"/>
      <c r="B68" s="306"/>
    </row>
    <row r="69" spans="1:9" s="185" customFormat="1"/>
    <row r="70" spans="1:9" s="185" customFormat="1"/>
    <row r="71" spans="1:9" s="185" customFormat="1"/>
    <row r="72" spans="1:9" s="185" customFormat="1"/>
    <row r="73" spans="1:9" s="185" customFormat="1"/>
    <row r="74" spans="1:9" s="185" customFormat="1"/>
  </sheetData>
  <mergeCells count="32">
    <mergeCell ref="E56:F56"/>
    <mergeCell ref="A40:B40"/>
    <mergeCell ref="A35:B35"/>
    <mergeCell ref="A31:B31"/>
    <mergeCell ref="A28:B28"/>
    <mergeCell ref="A30:B30"/>
    <mergeCell ref="A23:B23"/>
    <mergeCell ref="C23:D23"/>
    <mergeCell ref="A24:B24"/>
    <mergeCell ref="C24:D24"/>
    <mergeCell ref="A18:C18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AqBWkvKO1PODJpd4sBWokad/VA11OAIe5KilpHxzFpg=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yQTz//m7IyPFopzVMZJu4jgdS44/AB0ySiLI9dO4GPM=</DigestValue>
    </Reference>
  </SignedInfo>
  <SignatureValue>QuXYYNBWBaa1OBharm7g4EctlamY5snX7XB7w9aq+cBhKdokU/nYAPKvgUAd7xfkrQietm1fAwqh
DaQr4WyaaMYJNDF2NJY8vJIUka21CbPCKVdYPZmrxk3zS+7dx+Tpl8D/wyaI+IMnK1X+cIZTlOJ3
pRRtNLRl0WDYoSbeKCoTQeYgx9Q4Km7vFVpFJg/0Hf4fIRZmn/D109ZCi9bYBF5daO/br2AYyNTi
aGUUjLs27p4DNXVc3NR3Vk/dj9I7tPiwmt38FZ+lF94a5CIzHkfGhOuZQY215JsNsyigIzLwtlwu
W/i/U2fKEmd1g0lGKsJo54NTgXAWo5GjHXEmYw==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4CRpxMD4DQKPm8/ykPcRwznySEkbQ238zUtFtyu2wo4=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ZQUSg4kYiO5pIgGBHTe9Hsi8nzMfKDEw1Eyt9UYDzlc=</DigestValue>
      </Reference>
      <Reference URI="/xl/worksheets/sheet3.xml?ContentType=application/vnd.openxmlformats-officedocument.spreadsheetml.worksheet+xml">
        <DigestMethod Algorithm="http://www.w3.org/2001/04/xmlenc#sha256"/>
        <DigestValue>MT6rspQaMVruvb2pjlEzlzADotujI+zRXcfhlQKkIlI=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8YB12w8E03dD9dwbCBKFMaSmKulnPMrtiMG1ozphXHU=</DigestValue>
      </Reference>
      <Reference URI="/xl/worksheets/sheet6.xml?ContentType=application/vnd.openxmlformats-officedocument.spreadsheetml.worksheet+xml">
        <DigestMethod Algorithm="http://www.w3.org/2001/04/xmlenc#sha256"/>
        <DigestValue>htCmoEjq10YanQ9CQbNIdc38p8IUtpaDffzYVndKyBw=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2026-06-29T04:00:35Z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2026-06-29T04:00:35Z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hou2a0JqRxeqyffnT/7LxQwoiURxr/2UDJM2abYOzn4=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vGUEjOTGmM+nHnfWK9K5WgmUY0U2L45GeovZJZnDoLc=</DigestValue>
    </Reference>
  </SignedInfo>
  <SignatureValue>vp/PlblwMBsZCimBgM01tNZHfr+gr1MEe3DTwSaZFsD+itmHy2qiBi5s7AhqsV9hfuth8hNU7fnF
+CQUFS4V6zC6LJvI6e+vfHkXFl6+dQCYeLJNQyJx7Mo//8zENFGgx3/H75SJ4plD75Tn1SfylBDC
7d9PGXHM5bp5ReSq9TmGbH5c2V5kD9ymsvLOdwzaz33NUnG/u5aCWBcjpZzsDLMZ1d2m5I1otqj1
MFnnhKFR0VTayhjnAhSVnY/UTIh/h2I8UjyyLYlB2Zaig5aDleaHg4vgOBLWwbabzvonmB2gIraC
l0G0aHN9lVC2+qo2PN7vtEowUjQ7b4FfvIHWjg==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4CRpxMD4DQKPm8/ykPcRwznySEkbQ238zUtFtyu2wo4=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ZQUSg4kYiO5pIgGBHTe9Hsi8nzMfKDEw1Eyt9UYDzlc=</DigestValue>
      </Reference>
      <Reference URI="/xl/worksheets/sheet3.xml?ContentType=application/vnd.openxmlformats-officedocument.spreadsheetml.worksheet+xml">
        <DigestMethod Algorithm="http://www.w3.org/2001/04/xmlenc#sha256"/>
        <DigestValue>MT6rspQaMVruvb2pjlEzlzADotujI+zRXcfhlQKkIlI=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8YB12w8E03dD9dwbCBKFMaSmKulnPMrtiMG1ozphXHU=</DigestValue>
      </Reference>
      <Reference URI="/xl/worksheets/sheet6.xml?ContentType=application/vnd.openxmlformats-officedocument.spreadsheetml.worksheet+xml">
        <DigestMethod Algorithm="http://www.w3.org/2001/04/xmlenc#sha256"/>
        <DigestValue>htCmoEjq10YanQ9CQbNIdc38p8IUtpaDffzYVndKyBw=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2026-06-29T10:38:58Z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2026-06-29T10:38:58Z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2026-06-29T02:25:09Z</dcterms:modified>
</cp:coreProperties>
</file>