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<sst xmlns="http://schemas.openxmlformats.org/spreadsheetml/2006/main" count="1394" uniqueCount="601">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</sst>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3" t="s">
        <v>50</v>
      </c>
      <c r="B2" s="344"/>
      <c r="C2" s="344"/>
      <c r="D2" s="344"/>
      <c r="E2" s="344"/>
      <c r="F2" s="34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5" t="s">
        <v>51</v>
      </c>
      <c r="D3" s="345"/>
      <c r="E3" s="345"/>
      <c r="F3" s="345"/>
      <c r="G3" s="345"/>
      <c r="H3" s="345"/>
      <c r="I3" s="345"/>
      <c r="J3" s="345"/>
      <c r="K3" s="345"/>
      <c r="L3" s="345"/>
      <c r="M3" s="327" t="s">
        <v>23</v>
      </c>
      <c r="N3" s="335"/>
      <c r="O3" s="336" t="s">
        <v>24</v>
      </c>
      <c r="P3" s="337"/>
      <c r="Q3" s="327" t="s">
        <v>5</v>
      </c>
      <c r="R3" s="327"/>
      <c r="S3" s="335"/>
      <c r="T3" s="338"/>
      <c r="U3" s="329" t="s">
        <v>26</v>
      </c>
      <c r="V3" s="330"/>
      <c r="W3" s="331" t="s">
        <v>25</v>
      </c>
    </row>
    <row r="4" spans="1:23" ht="12.75" customHeight="1">
      <c r="A4" s="335" t="s">
        <v>27</v>
      </c>
      <c r="B4" s="327" t="s">
        <v>28</v>
      </c>
      <c r="C4" s="327" t="s">
        <v>29</v>
      </c>
      <c r="D4" s="327" t="s">
        <v>30</v>
      </c>
      <c r="E4" s="327" t="s">
        <v>31</v>
      </c>
      <c r="F4" s="327" t="s">
        <v>32</v>
      </c>
      <c r="G4" s="327" t="s">
        <v>33</v>
      </c>
      <c r="H4" s="339" t="s">
        <v>52</v>
      </c>
      <c r="I4" s="327" t="s">
        <v>34</v>
      </c>
      <c r="J4" s="338"/>
      <c r="K4" s="327" t="s">
        <v>35</v>
      </c>
      <c r="L4" s="327" t="s">
        <v>36</v>
      </c>
      <c r="M4" s="327" t="s">
        <v>35</v>
      </c>
      <c r="N4" s="327" t="s">
        <v>37</v>
      </c>
      <c r="O4" s="327" t="s">
        <v>35</v>
      </c>
      <c r="P4" s="327" t="s">
        <v>37</v>
      </c>
      <c r="Q4" s="327" t="s">
        <v>38</v>
      </c>
      <c r="R4" s="327" t="s">
        <v>39</v>
      </c>
      <c r="S4" s="327" t="s">
        <v>36</v>
      </c>
      <c r="T4" s="327" t="s">
        <v>39</v>
      </c>
      <c r="U4" s="339" t="s">
        <v>36</v>
      </c>
      <c r="V4" s="327" t="s">
        <v>39</v>
      </c>
      <c r="W4" s="332"/>
    </row>
    <row r="5" spans="1:23">
      <c r="A5" s="338"/>
      <c r="B5" s="338"/>
      <c r="C5" s="338"/>
      <c r="D5" s="338"/>
      <c r="E5" s="338"/>
      <c r="F5" s="338"/>
      <c r="G5" s="338"/>
      <c r="H5" s="340"/>
      <c r="I5" s="106" t="s">
        <v>40</v>
      </c>
      <c r="J5" s="106" t="s">
        <v>41</v>
      </c>
      <c r="K5" s="338"/>
      <c r="L5" s="338"/>
      <c r="M5" s="338"/>
      <c r="N5" s="338"/>
      <c r="O5" s="338"/>
      <c r="P5" s="338"/>
      <c r="Q5" s="334"/>
      <c r="R5" s="334"/>
      <c r="S5" s="338"/>
      <c r="T5" s="334"/>
      <c r="U5" s="340"/>
      <c r="V5" s="328"/>
      <c r="W5" s="33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1" t="s">
        <v>5</v>
      </c>
      <c r="B179" s="34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8" t="s">
        <v>210</v>
      </c>
      <c r="B1" s="348"/>
      <c r="C1" s="348"/>
      <c r="D1" s="348"/>
      <c r="E1" s="348"/>
      <c r="F1" s="348"/>
      <c r="G1" s="34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9" t="e">
        <f>#REF!</f>
        <v>#REF!</v>
      </c>
      <c r="C2" s="350"/>
      <c r="D2" s="35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1"/>
      <c r="C3" s="351"/>
      <c r="D3" s="35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2">
        <v>41948</v>
      </c>
      <c r="C4" s="352"/>
      <c r="D4" s="35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2">
        <v>41949</v>
      </c>
      <c r="C5" s="352"/>
      <c r="D5" s="35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1">
        <v>111000</v>
      </c>
      <c r="C6" s="351"/>
      <c r="D6" s="35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6">
        <f>+$B$6*$F$7/$C$7</f>
        <v>111000</v>
      </c>
      <c r="C8" s="346"/>
      <c r="D8" s="34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2" t="s">
        <v>226</v>
      </c>
      <c r="C9" s="352"/>
      <c r="D9" s="35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1" t="e">
        <f>VLOOKUP(I11,#REF!,4,0)*1000</f>
        <v>#REF!</v>
      </c>
      <c r="C11" s="351"/>
      <c r="D11" s="35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6" t="e">
        <f>+ ROUND((B11-B19)*F10/C10,0)</f>
        <v>#REF!</v>
      </c>
      <c r="C12" s="346"/>
      <c r="D12" s="34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7" t="s">
        <v>212</v>
      </c>
      <c r="C13" s="347"/>
      <c r="D13" s="34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6">
        <f>+IF($E$13=1,ROUNDDOWN($B$8*$F$10/$C$10,0),IF(MROUND($B$8*$F$10/$C$10,10)-($B$8*$F$10/$C$10)&gt;0,MROUND($B$8*$F$10/$C$10,10)-10,MROUND($B$8*$F$10/$C$10,10)))</f>
        <v>55500</v>
      </c>
      <c r="C14" s="346"/>
      <c r="D14" s="34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6">
        <f>ROUNDDOWN($B$8*$F$10/$C$10,0)-B14</f>
        <v>0</v>
      </c>
      <c r="C15" s="346"/>
      <c r="D15" s="34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7" t="s">
        <v>223</v>
      </c>
      <c r="C16" s="347"/>
      <c r="D16" s="34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1">
        <v>10000</v>
      </c>
      <c r="C17" s="351"/>
      <c r="D17" s="35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6">
        <f>+IF($E$16=1,B17*B15,0)</f>
        <v>0</v>
      </c>
      <c r="C18" s="346"/>
      <c r="D18" s="34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1">
        <v>10000</v>
      </c>
      <c r="C19" s="351"/>
      <c r="D19" s="35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6">
        <f>+B19*B14</f>
        <v>555000000</v>
      </c>
      <c r="C20" s="346"/>
      <c r="D20" s="34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2"/>
      <c r="C21" s="352"/>
      <c r="D21" s="35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3" t="s">
        <v>241</v>
      </c>
      <c r="F23" s="353"/>
      <c r="G23" s="35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8" zoomScale="93" zoomScaleNormal="93" zoomScaleSheetLayoutView="93" workbookViewId="0">
      <selection activeCell="F47" sqref="F47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83" t="s">
        <v>561</v>
      </c>
      <c r="B1" s="383"/>
      <c r="C1" s="383"/>
      <c r="D1" s="383"/>
      <c r="E1" s="383"/>
      <c r="F1" s="383"/>
    </row>
    <row r="2" spans="1:6" ht="15.75" customHeight="1">
      <c r="A2" s="380" t="s">
        <v>562</v>
      </c>
      <c r="B2" s="380"/>
      <c r="C2" s="380"/>
      <c r="D2" s="380"/>
      <c r="E2" s="380"/>
      <c r="F2" s="380"/>
    </row>
    <row r="3" spans="1:6" ht="19.5" customHeight="1">
      <c r="A3" s="381" t="s">
        <v>580</v>
      </c>
      <c r="B3" s="381"/>
      <c r="C3" s="381"/>
      <c r="D3" s="381"/>
      <c r="E3" s="381"/>
      <c r="F3" s="381"/>
    </row>
    <row r="4" spans="1:6" ht="18" customHeight="1">
      <c r="A4" s="382" t="s">
        <v>563</v>
      </c>
      <c r="B4" s="382"/>
      <c r="C4" s="382"/>
      <c r="D4" s="382"/>
      <c r="E4" s="382"/>
      <c r="F4" s="38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83" t="s">
        <v>564</v>
      </c>
      <c r="B6" s="383"/>
      <c r="C6" s="383"/>
      <c r="D6" s="383"/>
      <c r="E6" s="383"/>
      <c r="F6" s="383"/>
    </row>
    <row r="7" spans="1:6" ht="15.75" customHeight="1">
      <c r="A7" s="383" t="s">
        <v>565</v>
      </c>
      <c r="B7" s="383"/>
      <c r="C7" s="383"/>
      <c r="D7" s="383"/>
      <c r="E7" s="383"/>
      <c r="F7" s="38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01/06/2026 đến 07/06/2026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01/06/2026 to 07/06/2026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46181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46181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2" t="s">
        <v>531</v>
      </c>
      <c r="B23" s="373"/>
      <c r="C23" s="374" t="s">
        <v>541</v>
      </c>
      <c r="D23" s="373"/>
      <c r="E23" s="179" t="s">
        <v>542</v>
      </c>
      <c r="F23" s="261" t="s">
        <v>542</v>
      </c>
      <c r="I23" s="180"/>
    </row>
    <row r="24" spans="1:9" ht="15.75" customHeight="1">
      <c r="A24" s="375" t="s">
        <v>27</v>
      </c>
      <c r="B24" s="376"/>
      <c r="C24" s="377" t="s">
        <v>330</v>
      </c>
      <c r="D24" s="378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46180</v>
      </c>
      <c r="F25" s="186">
        <v>46173</v>
      </c>
      <c r="G25" s="187"/>
      <c r="I25" s="180"/>
    </row>
    <row r="26" spans="1:9" ht="15.75" customHeight="1">
      <c r="A26" s="395" t="s">
        <v>572</v>
      </c>
      <c r="B26" s="396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8">
        <v>1</v>
      </c>
      <c r="B28" s="369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0">
        <v>1.1000000000000001</v>
      </c>
      <c r="B30" s="371"/>
      <c r="C30" s="202" t="s">
        <v>582</v>
      </c>
      <c r="D30" s="203"/>
      <c r="E30" s="162">
        <f>F34</f>
        <v>125103738825.06</v>
      </c>
      <c r="F30" s="271">
        <v>123785988276</v>
      </c>
      <c r="G30" s="204"/>
      <c r="H30" s="204"/>
      <c r="I30" s="180"/>
    </row>
    <row r="31" spans="1:9" ht="15.75" customHeight="1">
      <c r="A31" s="366">
        <v>1.2</v>
      </c>
      <c r="B31" s="367"/>
      <c r="C31" s="205" t="s">
        <v>583</v>
      </c>
      <c r="D31" s="206"/>
      <c r="E31" s="249">
        <f>F35</f>
        <v>15583.52</v>
      </c>
      <c r="F31" s="272">
        <v>15620.86</v>
      </c>
      <c r="G31" s="204"/>
      <c r="H31" s="204"/>
      <c r="I31" s="180"/>
    </row>
    <row r="32" spans="1:9" ht="15.75" customHeight="1">
      <c r="A32" s="368">
        <v>2</v>
      </c>
      <c r="B32" s="369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0">
        <v>2.1</v>
      </c>
      <c r="B34" s="371"/>
      <c r="C34" s="202" t="s">
        <v>584</v>
      </c>
      <c r="D34" s="203"/>
      <c r="E34" s="162">
        <v>126418325991</v>
      </c>
      <c r="F34" s="271">
        <v>125103738825.06</v>
      </c>
      <c r="G34" s="204"/>
      <c r="H34" s="204"/>
      <c r="I34" s="209"/>
    </row>
    <row r="35" spans="1:9" ht="15.75" customHeight="1">
      <c r="A35" s="366">
        <v>2.2000000000000002</v>
      </c>
      <c r="B35" s="367"/>
      <c r="C35" s="210" t="s">
        <v>585</v>
      </c>
      <c r="D35" s="201"/>
      <c r="E35" s="249">
        <v>15585.27</v>
      </c>
      <c r="F35" s="272">
        <v>15583.52</v>
      </c>
      <c r="G35" s="204"/>
      <c r="H35" s="204"/>
    </row>
    <row r="36" spans="1:9" ht="15.75" customHeight="1">
      <c r="A36" s="384">
        <v>3</v>
      </c>
      <c r="B36" s="38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1314587165.9400024</v>
      </c>
      <c r="F37" s="276">
        <v>1317750549.0599976</v>
      </c>
      <c r="G37" s="204"/>
      <c r="H37" s="204"/>
    </row>
    <row r="38" spans="1:9" ht="15.75" customHeight="1">
      <c r="A38" s="386">
        <v>3.1</v>
      </c>
      <c r="B38" s="38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15730731.940002441</v>
      </c>
      <c r="F39" s="277">
        <v>-302594609.94000244</v>
      </c>
      <c r="G39" s="204"/>
      <c r="H39" s="204"/>
    </row>
    <row r="40" spans="1:9" ht="15.75" customHeight="1">
      <c r="A40" s="364">
        <v>3.2</v>
      </c>
      <c r="B40" s="365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1298856434</v>
      </c>
      <c r="F41" s="276">
        <v>1620345159</v>
      </c>
      <c r="G41" s="204"/>
      <c r="H41" s="204"/>
    </row>
    <row r="42" spans="1:9" ht="15.75" customHeight="1">
      <c r="A42" s="364">
        <v>3.3</v>
      </c>
      <c r="B42" s="365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4">
        <v>4</v>
      </c>
      <c r="B44" s="388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1.1229812006519069E-4</v>
      </c>
      <c r="F45" s="282">
        <v>-2.3903933586243431E-3</v>
      </c>
      <c r="G45" s="195"/>
      <c r="H45" s="204"/>
    </row>
    <row r="46" spans="1:9" ht="15.75" customHeight="1">
      <c r="A46" s="384">
        <v>5</v>
      </c>
      <c r="B46" s="388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93">
        <v>5.0999999999999996</v>
      </c>
      <c r="B48" s="394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93">
        <v>5.2</v>
      </c>
      <c r="B49" s="394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91">
        <v>6</v>
      </c>
      <c r="B50" s="392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93">
        <v>6.1</v>
      </c>
      <c r="B51" s="394">
        <v>6.1</v>
      </c>
      <c r="C51" s="239" t="s">
        <v>594</v>
      </c>
      <c r="D51" s="240"/>
      <c r="E51" s="269">
        <v>14298.04</v>
      </c>
      <c r="F51" s="269">
        <v>14948.55</v>
      </c>
      <c r="G51" s="289"/>
      <c r="H51" s="204"/>
    </row>
    <row r="52" spans="1:12" ht="15.75" customHeight="1">
      <c r="A52" s="393">
        <v>6.2</v>
      </c>
      <c r="B52" s="394"/>
      <c r="C52" s="202" t="s">
        <v>588</v>
      </c>
      <c r="D52" s="234"/>
      <c r="E52" s="290">
        <f>E35*E51</f>
        <v>222838813.87080002</v>
      </c>
      <c r="F52" s="269">
        <v>232951027.896</v>
      </c>
      <c r="G52" s="288"/>
      <c r="H52" s="204"/>
    </row>
    <row r="53" spans="1:12" ht="15.75" customHeight="1" thickBot="1">
      <c r="A53" s="389">
        <v>6.2</v>
      </c>
      <c r="B53" s="390">
        <v>6.3</v>
      </c>
      <c r="C53" s="241" t="s">
        <v>593</v>
      </c>
      <c r="D53" s="241"/>
      <c r="E53" s="270">
        <f>E52/E34</f>
        <v>1.762709734715712E-3</v>
      </c>
      <c r="F53" s="270">
        <v>1.8620628774472462E-3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62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GPZ5tbVCd+7b0xR/PIL+IDe60SgvHv/sv5OBKKigjIE=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IiAOmetI/MPpGghQlo2vFmlnAzOtQM6DX6m99wfzqsk=</DigestValue>
    </Reference>
  </SignedInfo>
  <SignatureValue>eIz2D1d3mo77L6Om+MwoZLX4Tgcgsw1UzRjAr2gNToBJzi2Jgk5KdqbMKWTiidcKLMCxHvYsfcDD
QrniR0IVMCma/65JrhfQ41cMRaDIwBybkGhQ18PhpDyW0jDg3NZF9LuCVe/LIHVeEdWZGVz8KBLO
9B/QwKyrzVs3ekUJUtq3giUb0PBg7PGwldrEVFG+LD45gLw8Kao2HaoC5KYeeokc4oWgZib5/XR7
p+zhLdQzKHQnxRu3iGh6VqfPckXa15PmxgnQ+5aeKfRvQ4lrKPy/oP6ZnZZVnn6jsYCe3bW/GPXu
eBXca+AdLg/WxmU2O4cIZ3rZJxT8a3evK4Rtjw==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73SXUBr5MMwNCTgyrdxe9MurviNT5PARfRygQls76iM=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+TXEDiJmpIXeNH88s4dy45eRKv2lTUpqroWbBo8NpRg=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2026-06-08T04:16:58Z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2026-06-08T04:16:58Z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1lkNzgIIhgs6XF/oBGQJMHxcIPSpygnpDVG4s63SjfY=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rIQYkZsBpXTTlYMCapAEPWivJyIz6Leclci23gs7sEY=</DigestValue>
    </Reference>
  </SignedInfo>
  <SignatureValue>C5/fJuocSIjmre8lZOY3YR1HqSKgNylcoC4A9DuOndLGRKWf6mQ0r7cX6yL//VFGvVhy8Rci8wnU
fluvMkkp73+4kNzGDmeRvyvIPjiop47NCUDiMunezhF343JbncZyre4XesyZUPyJuvaXz/Yoyn3L
sR1AazRk9Bt/lH/kgT247mPVdH4lz0NKNqpfnFjM5ddKYJsZeJZOXB34lT+SHwKCzDc8fWLgkKtR
qr2uFETdFSWCuainzeuKXodJNFF6VgpdwFOUFhlMlwaxUB+jQ0wkIK8s42DfFn1rMnwwcZth2sXZ
cN2Cvxh4QrZdc9Xvr+mHs9cgPm9CFPABm2KuTA==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73SXUBr5MMwNCTgyrdxe9MurviNT5PARfRygQls76iM=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+TXEDiJmpIXeNH88s4dy45eRKv2lTUpqroWbBo8NpRg=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2026-06-08T10:43:49Z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2026-06-08T10:43:49Z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2026-06-08T04:13:36Z</dcterms:modified>
</cp:coreProperties>
</file>