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l="1"/>
  <c r="D21" i="27" s="1"/>
  <c r="D19" i="27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<sst xmlns="http://schemas.openxmlformats.org/spreadsheetml/2006/main" count="1394" uniqueCount="603">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</sst>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70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68" fontId="172" fillId="29" borderId="0" xfId="457" applyFont="1" applyFill="1" applyAlignment="1">
      <alignment vertical="center"/>
    </xf>
    <xf numFmtId="168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68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70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0" t="s">
        <v>50</v>
      </c>
      <c r="B2" s="311"/>
      <c r="C2" s="311"/>
      <c r="D2" s="311"/>
      <c r="E2" s="311"/>
      <c r="F2" s="31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2" t="s">
        <v>51</v>
      </c>
      <c r="D3" s="312"/>
      <c r="E3" s="312"/>
      <c r="F3" s="312"/>
      <c r="G3" s="312"/>
      <c r="H3" s="312"/>
      <c r="I3" s="312"/>
      <c r="J3" s="312"/>
      <c r="K3" s="312"/>
      <c r="L3" s="312"/>
      <c r="M3" s="313" t="s">
        <v>23</v>
      </c>
      <c r="N3" s="320"/>
      <c r="O3" s="327" t="s">
        <v>24</v>
      </c>
      <c r="P3" s="328"/>
      <c r="Q3" s="313" t="s">
        <v>5</v>
      </c>
      <c r="R3" s="313"/>
      <c r="S3" s="320"/>
      <c r="T3" s="315"/>
      <c r="U3" s="322" t="s">
        <v>26</v>
      </c>
      <c r="V3" s="323"/>
      <c r="W3" s="324" t="s">
        <v>25</v>
      </c>
    </row>
    <row r="4" spans="1:23" ht="12.75" customHeight="1">
      <c r="A4" s="320" t="s">
        <v>27</v>
      </c>
      <c r="B4" s="313" t="s">
        <v>28</v>
      </c>
      <c r="C4" s="313" t="s">
        <v>29</v>
      </c>
      <c r="D4" s="313" t="s">
        <v>30</v>
      </c>
      <c r="E4" s="313" t="s">
        <v>31</v>
      </c>
      <c r="F4" s="313" t="s">
        <v>32</v>
      </c>
      <c r="G4" s="313" t="s">
        <v>33</v>
      </c>
      <c r="H4" s="316" t="s">
        <v>52</v>
      </c>
      <c r="I4" s="313" t="s">
        <v>34</v>
      </c>
      <c r="J4" s="315"/>
      <c r="K4" s="313" t="s">
        <v>35</v>
      </c>
      <c r="L4" s="313" t="s">
        <v>36</v>
      </c>
      <c r="M4" s="313" t="s">
        <v>35</v>
      </c>
      <c r="N4" s="313" t="s">
        <v>37</v>
      </c>
      <c r="O4" s="313" t="s">
        <v>35</v>
      </c>
      <c r="P4" s="313" t="s">
        <v>37</v>
      </c>
      <c r="Q4" s="313" t="s">
        <v>38</v>
      </c>
      <c r="R4" s="313" t="s">
        <v>39</v>
      </c>
      <c r="S4" s="313" t="s">
        <v>36</v>
      </c>
      <c r="T4" s="313" t="s">
        <v>39</v>
      </c>
      <c r="U4" s="316" t="s">
        <v>36</v>
      </c>
      <c r="V4" s="313" t="s">
        <v>39</v>
      </c>
      <c r="W4" s="325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4"/>
      <c r="R5" s="314"/>
      <c r="S5" s="315"/>
      <c r="T5" s="314"/>
      <c r="U5" s="317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4" t="s">
        <v>210</v>
      </c>
      <c r="B1" s="334"/>
      <c r="C1" s="334"/>
      <c r="D1" s="334"/>
      <c r="E1" s="334"/>
      <c r="F1" s="334"/>
      <c r="G1" s="33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5" t="e">
        <f>#REF!</f>
        <v>#REF!</v>
      </c>
      <c r="C2" s="336"/>
      <c r="D2" s="33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3"/>
      <c r="C3" s="333"/>
      <c r="D3" s="33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3">
        <v>111000</v>
      </c>
      <c r="C6" s="333"/>
      <c r="D6" s="33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1">
        <f>+$B$6*$F$7/$C$7</f>
        <v>111000</v>
      </c>
      <c r="C8" s="331"/>
      <c r="D8" s="33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3" t="e">
        <f>VLOOKUP(I11,#REF!,4,0)*1000</f>
        <v>#REF!</v>
      </c>
      <c r="C11" s="333"/>
      <c r="D11" s="33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1" t="e">
        <f>+ ROUND((B11-B19)*F10/C10,0)</f>
        <v>#REF!</v>
      </c>
      <c r="C12" s="331"/>
      <c r="D12" s="33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2" t="s">
        <v>212</v>
      </c>
      <c r="C13" s="332"/>
      <c r="D13" s="33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1">
        <f>+IF($E$13=1,ROUNDDOWN($B$8*$F$10/$C$10,0),IF(MROUND($B$8*$F$10/$C$10,10)-($B$8*$F$10/$C$10)&gt;0,MROUND($B$8*$F$10/$C$10,10)-10,MROUND($B$8*$F$10/$C$10,10)))</f>
        <v>55500</v>
      </c>
      <c r="C14" s="331"/>
      <c r="D14" s="33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1">
        <f>ROUNDDOWN($B$8*$F$10/$C$10,0)-B14</f>
        <v>0</v>
      </c>
      <c r="C15" s="331"/>
      <c r="D15" s="33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2" t="s">
        <v>223</v>
      </c>
      <c r="C16" s="332"/>
      <c r="D16" s="33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3">
        <v>10000</v>
      </c>
      <c r="C17" s="333"/>
      <c r="D17" s="33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1">
        <f>+IF($E$16=1,B17*B15,0)</f>
        <v>0</v>
      </c>
      <c r="C18" s="331"/>
      <c r="D18" s="33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3">
        <v>10000</v>
      </c>
      <c r="C19" s="333"/>
      <c r="D19" s="33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1">
        <f>+B19*B14</f>
        <v>555000000</v>
      </c>
      <c r="C20" s="331"/>
      <c r="D20" s="33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0" zoomScaleNormal="100" zoomScaleSheetLayoutView="100" workbookViewId="0">
      <selection activeCell="E41" sqref="E4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45" t="s">
        <v>563</v>
      </c>
      <c r="B1" s="345"/>
      <c r="C1" s="345"/>
      <c r="D1" s="345"/>
      <c r="E1" s="345"/>
      <c r="F1" s="345"/>
    </row>
    <row r="2" spans="1:6" ht="15.75" customHeight="1">
      <c r="A2" s="369" t="s">
        <v>564</v>
      </c>
      <c r="B2" s="369"/>
      <c r="C2" s="369"/>
      <c r="D2" s="369"/>
      <c r="E2" s="369"/>
      <c r="F2" s="369"/>
    </row>
    <row r="3" spans="1:6" ht="19.5" customHeight="1">
      <c r="A3" s="370" t="s">
        <v>582</v>
      </c>
      <c r="B3" s="370"/>
      <c r="C3" s="370"/>
      <c r="D3" s="370"/>
      <c r="E3" s="370"/>
      <c r="F3" s="370"/>
    </row>
    <row r="4" spans="1:6" ht="18" customHeight="1">
      <c r="A4" s="371" t="s">
        <v>565</v>
      </c>
      <c r="B4" s="371"/>
      <c r="C4" s="371"/>
      <c r="D4" s="371"/>
      <c r="E4" s="371"/>
      <c r="F4" s="371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5" t="s">
        <v>566</v>
      </c>
      <c r="B6" s="345"/>
      <c r="C6" s="345"/>
      <c r="D6" s="345"/>
      <c r="E6" s="345"/>
      <c r="F6" s="345"/>
    </row>
    <row r="7" spans="1:6" ht="15.75" customHeight="1">
      <c r="A7" s="345" t="s">
        <v>567</v>
      </c>
      <c r="B7" s="345"/>
      <c r="C7" s="345"/>
      <c r="D7" s="345"/>
      <c r="E7" s="345"/>
      <c r="F7" s="345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64" t="s">
        <v>572</v>
      </c>
      <c r="B18" s="364"/>
      <c r="C18" s="364"/>
      <c r="D18" s="161" t="str">
        <f>"Từ ngày "&amp;TEXT(F25+1,"dd/mm/yyyy")&amp;" đến "&amp;TEXT(E25,"dd/mm/yyyy")</f>
        <v>Từ ngày 11/05/2026 đến 17/05/2026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11/05/2026 to 17/05/2026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46160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46160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72" t="s">
        <v>531</v>
      </c>
      <c r="B23" s="373"/>
      <c r="C23" s="374" t="s">
        <v>541</v>
      </c>
      <c r="D23" s="373"/>
      <c r="E23" s="275" t="s">
        <v>542</v>
      </c>
      <c r="F23" s="276" t="s">
        <v>560</v>
      </c>
      <c r="H23" s="178"/>
      <c r="K23" s="181"/>
    </row>
    <row r="24" spans="1:11" ht="15.75" customHeight="1">
      <c r="A24" s="375" t="s">
        <v>27</v>
      </c>
      <c r="B24" s="376"/>
      <c r="C24" s="377" t="s">
        <v>330</v>
      </c>
      <c r="D24" s="378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46159</v>
      </c>
      <c r="F25" s="186">
        <v>46152</v>
      </c>
      <c r="G25" s="187"/>
      <c r="H25" s="178"/>
      <c r="K25" s="181"/>
    </row>
    <row r="26" spans="1:11" ht="15.75" customHeight="1">
      <c r="A26" s="367" t="s">
        <v>574</v>
      </c>
      <c r="B26" s="368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60">
        <v>1</v>
      </c>
      <c r="B28" s="361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2">
        <v>1.1000000000000001</v>
      </c>
      <c r="B30" s="363"/>
      <c r="C30" s="203" t="s">
        <v>584</v>
      </c>
      <c r="D30" s="204"/>
      <c r="E30" s="162">
        <f>F34</f>
        <v>859336916589</v>
      </c>
      <c r="F30" s="162">
        <v>842699512288</v>
      </c>
      <c r="G30" s="205"/>
      <c r="H30" s="206"/>
      <c r="I30" s="205"/>
      <c r="J30" s="205"/>
      <c r="K30" s="181"/>
    </row>
    <row r="31" spans="1:11" ht="15.75" customHeight="1">
      <c r="A31" s="365">
        <v>1.2</v>
      </c>
      <c r="B31" s="366"/>
      <c r="C31" s="207" t="s">
        <v>585</v>
      </c>
      <c r="D31" s="208"/>
      <c r="E31" s="252">
        <f>F35</f>
        <v>14189.07</v>
      </c>
      <c r="F31" s="252">
        <v>13994.7</v>
      </c>
      <c r="G31" s="205"/>
      <c r="H31" s="206"/>
      <c r="I31" s="205"/>
      <c r="J31" s="205"/>
      <c r="K31" s="181"/>
    </row>
    <row r="32" spans="1:11" ht="15.75" customHeight="1">
      <c r="A32" s="360">
        <v>2</v>
      </c>
      <c r="B32" s="361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2">
        <v>2.1</v>
      </c>
      <c r="B34" s="363"/>
      <c r="C34" s="203" t="s">
        <v>586</v>
      </c>
      <c r="D34" s="204"/>
      <c r="E34" s="162">
        <v>852217934356</v>
      </c>
      <c r="F34" s="162">
        <v>859336916589</v>
      </c>
      <c r="G34" s="205"/>
      <c r="H34" s="206"/>
      <c r="I34" s="205"/>
      <c r="J34" s="205"/>
      <c r="K34" s="211"/>
    </row>
    <row r="35" spans="1:11" ht="15.75" customHeight="1">
      <c r="A35" s="365">
        <v>2.2000000000000002</v>
      </c>
      <c r="B35" s="366"/>
      <c r="C35" s="212" t="s">
        <v>587</v>
      </c>
      <c r="D35" s="202"/>
      <c r="E35" s="252">
        <v>14173.69</v>
      </c>
      <c r="F35" s="252">
        <v>14189.07</v>
      </c>
      <c r="G35" s="205"/>
      <c r="H35" s="206"/>
      <c r="I35" s="205"/>
      <c r="J35" s="205"/>
    </row>
    <row r="36" spans="1:11" ht="15.75" customHeight="1">
      <c r="A36" s="347">
        <v>3</v>
      </c>
      <c r="B36" s="348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-7118982233</v>
      </c>
      <c r="F37" s="292">
        <v>16637404301</v>
      </c>
      <c r="G37" s="205"/>
      <c r="H37" s="206"/>
      <c r="I37" s="205"/>
      <c r="J37" s="205"/>
    </row>
    <row r="38" spans="1:11" ht="15.75" customHeight="1">
      <c r="A38" s="349">
        <v>3.1</v>
      </c>
      <c r="B38" s="350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-939388382</v>
      </c>
      <c r="F39" s="292">
        <v>11753449012</v>
      </c>
      <c r="G39" s="205"/>
      <c r="H39" s="206"/>
      <c r="I39" s="205"/>
      <c r="J39" s="205"/>
    </row>
    <row r="40" spans="1:11" ht="15.75" customHeight="1">
      <c r="A40" s="351">
        <v>3.2</v>
      </c>
      <c r="B40" s="352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-6179593851</v>
      </c>
      <c r="F41" s="292">
        <v>4883955289</v>
      </c>
      <c r="G41" s="205"/>
      <c r="H41" s="270"/>
      <c r="I41" s="205"/>
      <c r="J41" s="205"/>
    </row>
    <row r="42" spans="1:11" ht="15.75" customHeight="1">
      <c r="A42" s="351">
        <v>3.3</v>
      </c>
      <c r="B42" s="352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47">
        <v>4</v>
      </c>
      <c r="B44" s="353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-1.083932914560215E-3</v>
      </c>
      <c r="F45" s="259">
        <v>1.3888829342536768E-2</v>
      </c>
      <c r="G45" s="195"/>
      <c r="H45" s="206"/>
      <c r="I45" s="205"/>
      <c r="J45" s="205"/>
    </row>
    <row r="46" spans="1:11" ht="15.75" customHeight="1">
      <c r="A46" s="347">
        <v>5</v>
      </c>
      <c r="B46" s="353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58">
        <v>5.0999999999999996</v>
      </c>
      <c r="B48" s="359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58">
        <v>5.2</v>
      </c>
      <c r="B49" s="359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56">
        <v>6</v>
      </c>
      <c r="B50" s="357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58">
        <v>6.1</v>
      </c>
      <c r="B51" s="359">
        <v>6.1</v>
      </c>
      <c r="C51" s="239" t="s">
        <v>596</v>
      </c>
      <c r="D51" s="240"/>
      <c r="E51" s="293">
        <v>249582.98</v>
      </c>
      <c r="F51" s="293">
        <v>247704.05</v>
      </c>
      <c r="G51" s="269"/>
      <c r="H51" s="206"/>
      <c r="I51" s="205"/>
      <c r="J51" s="205"/>
    </row>
    <row r="52" spans="1:10" ht="15.75" customHeight="1">
      <c r="A52" s="358">
        <v>6.2</v>
      </c>
      <c r="B52" s="359"/>
      <c r="C52" s="203" t="s">
        <v>590</v>
      </c>
      <c r="D52" s="234"/>
      <c r="E52" s="264">
        <f>E51*E35</f>
        <v>3537511787.7962003</v>
      </c>
      <c r="F52" s="264">
        <v>3514690104.7334995</v>
      </c>
      <c r="G52" s="268"/>
      <c r="H52" s="206"/>
      <c r="I52" s="205"/>
      <c r="J52" s="205"/>
    </row>
    <row r="53" spans="1:10" ht="15.75" customHeight="1" thickBot="1">
      <c r="A53" s="354">
        <v>6.2</v>
      </c>
      <c r="B53" s="355">
        <v>6.3</v>
      </c>
      <c r="C53" s="241" t="s">
        <v>594</v>
      </c>
      <c r="D53" s="241"/>
      <c r="E53" s="265">
        <f>E52/E34</f>
        <v>4.1509473635630663E-3</v>
      </c>
      <c r="F53" s="265">
        <v>4.0900024622292476E-3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79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81" t="s">
        <v>598</v>
      </c>
      <c r="F65" s="381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80"/>
      <c r="F69" s="380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E56:F56"/>
    <mergeCell ref="E68:F68"/>
    <mergeCell ref="E69:F69"/>
    <mergeCell ref="A40:B40"/>
    <mergeCell ref="A35:B35"/>
    <mergeCell ref="E65:F6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BblNNxzYtvh8frbvY7WzBax6ov2jpE+etOXZ3gV2EGs=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D174bnOhL1oBvyDb8JcWcZ0rdJTpkUXI0tk5qiOCRb0=</DigestValue>
    </Reference>
  </SignedInfo>
  <SignatureValue>qgPDLjtksHIbUTzJPvA1pVp7jlvbTp5KgzQZL5o4NJpDRC7TkVkHks1i8JEkiJuG+/GhwBUs09S0
kRNFXqqUvc5U9V6k457gZechCrAVRABtnIu+OLCagpqUJGFakokbjF3o08UU6L4i2FpnNYxRL7jK
rjsw+wkTq1NDwQum+86+NB04xejzmeLPm0Ma+HB19TWAav85e8QCKSenDfx0l1q7dGRfX1IuabV3
xotSaDs+DzHDhydzrvzVa/QdV/Pf0D0BJM4BMwQOYSACaWt+QJp5V5sNbr6T7i/JsCuHl2HOoKoP
k82W2HaEjS+uSiSaOjemA3mLoqcirB6T2Hg4Ww==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sjDhcHep4Q0xK1MvzHtqIfUJQZgFJFuaZp/ZNG3F8S0=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EJ0FLHF/sriUGi8v8CmuRSQYthS1mLRUYnxk7krRtpY=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3zoCcpDS+a1dQJKw5LWQYffb5woTKxtX6xcRQ5Sgy/4=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2026-05-18T04:33:20Z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2026-05-18T04:33:20Z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APCr7zyOSdY9sB9pNB/QwIsLNKyBimMtQxAAxi7QCR8=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WoEjSllan/rtOLvN1lToS3kcZs0eyUtg+eHdgj4qZy4=</DigestValue>
    </Reference>
  </SignedInfo>
  <SignatureValue>jZIekMea3C+whKcPKUHnW8sA9ux7MFSb4HGZMJ0MQ0qrz/Bi2kx2Q9SPbXQsj/zyyeY3V4PBx43g
JgM7UN5fAVHiKbnZ4TcKSFK6LBG4SnxpbDgj3tOBWp+PTovkzuDmFgX6H587VeUWHfP/EiSjgxGO
Ttr5pM3YX/oWGuZyKcORX+uJ6oWES3eGLi43UgbGdhE+A86ZjiM/sfdDhXI4aUjKqMzxXqHY75O2
qp8WqH+izF7OAWqKuTi2cx1QkYRo4zS7fu4BUCer283HFi8rPtVBolr++R2nHuB12vgbqluEOLDP
0BmBesNEOuFDTHt9cod71WJY2W/2VKEhYkFvbg==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sjDhcHep4Q0xK1MvzHtqIfUJQZgFJFuaZp/ZNG3F8S0=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EJ0FLHF/sriUGi8v8CmuRSQYthS1mLRUYnxk7krRtpY=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3zoCcpDS+a1dQJKw5LWQYffb5woTKxtX6xcRQ5Sgy/4=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2026-05-18T04:52:25Z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2026-05-18T04:52:25Z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2026-05-18T03:17:38Z</dcterms:modified>
</cp:coreProperties>
</file>