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<sst xmlns="http://schemas.openxmlformats.org/spreadsheetml/2006/main" count="1394" uniqueCount="601">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</sst>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3" t="s">
        <v>50</v>
      </c>
      <c r="B2" s="344"/>
      <c r="C2" s="344"/>
      <c r="D2" s="344"/>
      <c r="E2" s="344"/>
      <c r="F2" s="34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5" t="s">
        <v>51</v>
      </c>
      <c r="D3" s="345"/>
      <c r="E3" s="345"/>
      <c r="F3" s="345"/>
      <c r="G3" s="345"/>
      <c r="H3" s="345"/>
      <c r="I3" s="345"/>
      <c r="J3" s="345"/>
      <c r="K3" s="345"/>
      <c r="L3" s="345"/>
      <c r="M3" s="327" t="s">
        <v>23</v>
      </c>
      <c r="N3" s="335"/>
      <c r="O3" s="336" t="s">
        <v>24</v>
      </c>
      <c r="P3" s="337"/>
      <c r="Q3" s="327" t="s">
        <v>5</v>
      </c>
      <c r="R3" s="327"/>
      <c r="S3" s="335"/>
      <c r="T3" s="338"/>
      <c r="U3" s="329" t="s">
        <v>26</v>
      </c>
      <c r="V3" s="330"/>
      <c r="W3" s="331" t="s">
        <v>25</v>
      </c>
    </row>
    <row r="4" spans="1:23" ht="12.75" customHeight="1">
      <c r="A4" s="335" t="s">
        <v>27</v>
      </c>
      <c r="B4" s="327" t="s">
        <v>28</v>
      </c>
      <c r="C4" s="327" t="s">
        <v>29</v>
      </c>
      <c r="D4" s="327" t="s">
        <v>30</v>
      </c>
      <c r="E4" s="327" t="s">
        <v>31</v>
      </c>
      <c r="F4" s="327" t="s">
        <v>32</v>
      </c>
      <c r="G4" s="327" t="s">
        <v>33</v>
      </c>
      <c r="H4" s="339" t="s">
        <v>52</v>
      </c>
      <c r="I4" s="327" t="s">
        <v>34</v>
      </c>
      <c r="J4" s="338"/>
      <c r="K4" s="327" t="s">
        <v>35</v>
      </c>
      <c r="L4" s="327" t="s">
        <v>36</v>
      </c>
      <c r="M4" s="327" t="s">
        <v>35</v>
      </c>
      <c r="N4" s="327" t="s">
        <v>37</v>
      </c>
      <c r="O4" s="327" t="s">
        <v>35</v>
      </c>
      <c r="P4" s="327" t="s">
        <v>37</v>
      </c>
      <c r="Q4" s="327" t="s">
        <v>38</v>
      </c>
      <c r="R4" s="327" t="s">
        <v>39</v>
      </c>
      <c r="S4" s="327" t="s">
        <v>36</v>
      </c>
      <c r="T4" s="327" t="s">
        <v>39</v>
      </c>
      <c r="U4" s="339" t="s">
        <v>36</v>
      </c>
      <c r="V4" s="327" t="s">
        <v>39</v>
      </c>
      <c r="W4" s="332"/>
    </row>
    <row r="5" spans="1:23">
      <c r="A5" s="338"/>
      <c r="B5" s="338"/>
      <c r="C5" s="338"/>
      <c r="D5" s="338"/>
      <c r="E5" s="338"/>
      <c r="F5" s="338"/>
      <c r="G5" s="338"/>
      <c r="H5" s="340"/>
      <c r="I5" s="106" t="s">
        <v>40</v>
      </c>
      <c r="J5" s="106" t="s">
        <v>41</v>
      </c>
      <c r="K5" s="338"/>
      <c r="L5" s="338"/>
      <c r="M5" s="338"/>
      <c r="N5" s="338"/>
      <c r="O5" s="338"/>
      <c r="P5" s="338"/>
      <c r="Q5" s="334"/>
      <c r="R5" s="334"/>
      <c r="S5" s="338"/>
      <c r="T5" s="334"/>
      <c r="U5" s="340"/>
      <c r="V5" s="328"/>
      <c r="W5" s="33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41" t="s">
        <v>5</v>
      </c>
      <c r="B179" s="34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8" t="s">
        <v>210</v>
      </c>
      <c r="B1" s="348"/>
      <c r="C1" s="348"/>
      <c r="D1" s="348"/>
      <c r="E1" s="348"/>
      <c r="F1" s="348"/>
      <c r="G1" s="34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9" t="e">
        <f>#REF!</f>
        <v>#REF!</v>
      </c>
      <c r="C2" s="350"/>
      <c r="D2" s="35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1"/>
      <c r="C3" s="351"/>
      <c r="D3" s="35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52">
        <v>41948</v>
      </c>
      <c r="C4" s="352"/>
      <c r="D4" s="35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52">
        <v>41949</v>
      </c>
      <c r="C5" s="352"/>
      <c r="D5" s="35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1">
        <v>111000</v>
      </c>
      <c r="C6" s="351"/>
      <c r="D6" s="35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6">
        <f>+$B$6*$F$7/$C$7</f>
        <v>111000</v>
      </c>
      <c r="C8" s="346"/>
      <c r="D8" s="34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52" t="s">
        <v>226</v>
      </c>
      <c r="C9" s="352"/>
      <c r="D9" s="35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1" t="e">
        <f>VLOOKUP(I11,#REF!,4,0)*1000</f>
        <v>#REF!</v>
      </c>
      <c r="C11" s="351"/>
      <c r="D11" s="35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6" t="e">
        <f>+ ROUND((B11-B19)*F10/C10,0)</f>
        <v>#REF!</v>
      </c>
      <c r="C12" s="346"/>
      <c r="D12" s="34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7" t="s">
        <v>212</v>
      </c>
      <c r="C13" s="347"/>
      <c r="D13" s="34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6">
        <f>+IF($E$13=1,ROUNDDOWN($B$8*$F$10/$C$10,0),IF(MROUND($B$8*$F$10/$C$10,10)-($B$8*$F$10/$C$10)&gt;0,MROUND($B$8*$F$10/$C$10,10)-10,MROUND($B$8*$F$10/$C$10,10)))</f>
        <v>55500</v>
      </c>
      <c r="C14" s="346"/>
      <c r="D14" s="34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6">
        <f>ROUNDDOWN($B$8*$F$10/$C$10,0)-B14</f>
        <v>0</v>
      </c>
      <c r="C15" s="346"/>
      <c r="D15" s="34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7" t="s">
        <v>223</v>
      </c>
      <c r="C16" s="347"/>
      <c r="D16" s="34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1">
        <v>10000</v>
      </c>
      <c r="C17" s="351"/>
      <c r="D17" s="35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6">
        <f>+IF($E$16=1,B17*B15,0)</f>
        <v>0</v>
      </c>
      <c r="C18" s="346"/>
      <c r="D18" s="34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1">
        <v>10000</v>
      </c>
      <c r="C19" s="351"/>
      <c r="D19" s="35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6">
        <f>+B19*B14</f>
        <v>555000000</v>
      </c>
      <c r="C20" s="346"/>
      <c r="D20" s="34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52"/>
      <c r="C21" s="352"/>
      <c r="D21" s="35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53" t="s">
        <v>241</v>
      </c>
      <c r="F23" s="353"/>
      <c r="G23" s="35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4" zoomScale="93" zoomScaleNormal="93" zoomScaleSheetLayoutView="93" workbookViewId="0">
      <selection activeCell="E49" sqref="E49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83" t="s">
        <v>561</v>
      </c>
      <c r="B1" s="383"/>
      <c r="C1" s="383"/>
      <c r="D1" s="383"/>
      <c r="E1" s="383"/>
      <c r="F1" s="383"/>
    </row>
    <row r="2" spans="1:6" ht="15.75" customHeight="1">
      <c r="A2" s="380" t="s">
        <v>562</v>
      </c>
      <c r="B2" s="380"/>
      <c r="C2" s="380"/>
      <c r="D2" s="380"/>
      <c r="E2" s="380"/>
      <c r="F2" s="380"/>
    </row>
    <row r="3" spans="1:6" ht="19.5" customHeight="1">
      <c r="A3" s="381" t="s">
        <v>580</v>
      </c>
      <c r="B3" s="381"/>
      <c r="C3" s="381"/>
      <c r="D3" s="381"/>
      <c r="E3" s="381"/>
      <c r="F3" s="381"/>
    </row>
    <row r="4" spans="1:6" ht="18" customHeight="1">
      <c r="A4" s="382" t="s">
        <v>563</v>
      </c>
      <c r="B4" s="382"/>
      <c r="C4" s="382"/>
      <c r="D4" s="382"/>
      <c r="E4" s="382"/>
      <c r="F4" s="382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83" t="s">
        <v>564</v>
      </c>
      <c r="B6" s="383"/>
      <c r="C6" s="383"/>
      <c r="D6" s="383"/>
      <c r="E6" s="383"/>
      <c r="F6" s="383"/>
    </row>
    <row r="7" spans="1:6" ht="15.75" customHeight="1">
      <c r="A7" s="383" t="s">
        <v>565</v>
      </c>
      <c r="B7" s="383"/>
      <c r="C7" s="383"/>
      <c r="D7" s="383"/>
      <c r="E7" s="383"/>
      <c r="F7" s="38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9" t="s">
        <v>570</v>
      </c>
      <c r="B18" s="379"/>
      <c r="C18" s="379"/>
      <c r="D18" s="161" t="str">
        <f>"Từ ngày "&amp;TEXT(F25+1,"dd/mm/yyyy")&amp;" đến "&amp;TEXT(E25,"dd/mm/yyyy")</f>
        <v>Từ ngày 11/05/2026 đến 17/05/2026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11/05/2026 to 17/05/2026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46160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46160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2" t="s">
        <v>531</v>
      </c>
      <c r="B23" s="373"/>
      <c r="C23" s="374" t="s">
        <v>541</v>
      </c>
      <c r="D23" s="373"/>
      <c r="E23" s="179" t="s">
        <v>542</v>
      </c>
      <c r="F23" s="261" t="s">
        <v>542</v>
      </c>
      <c r="I23" s="180"/>
    </row>
    <row r="24" spans="1:9" ht="15.75" customHeight="1">
      <c r="A24" s="375" t="s">
        <v>27</v>
      </c>
      <c r="B24" s="376"/>
      <c r="C24" s="377" t="s">
        <v>330</v>
      </c>
      <c r="D24" s="378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46159</v>
      </c>
      <c r="F25" s="186">
        <v>46152</v>
      </c>
      <c r="G25" s="187"/>
      <c r="I25" s="180"/>
    </row>
    <row r="26" spans="1:9" ht="15.75" customHeight="1">
      <c r="A26" s="395" t="s">
        <v>572</v>
      </c>
      <c r="B26" s="396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8">
        <v>1</v>
      </c>
      <c r="B28" s="369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0">
        <v>1.1000000000000001</v>
      </c>
      <c r="B30" s="371"/>
      <c r="C30" s="202" t="s">
        <v>582</v>
      </c>
      <c r="D30" s="203"/>
      <c r="E30" s="162">
        <f>F34</f>
        <v>121903493037</v>
      </c>
      <c r="F30" s="271">
        <v>119836403966</v>
      </c>
      <c r="G30" s="204"/>
      <c r="H30" s="204"/>
      <c r="I30" s="180"/>
    </row>
    <row r="31" spans="1:9" ht="15.75" customHeight="1">
      <c r="A31" s="366">
        <v>1.2</v>
      </c>
      <c r="B31" s="367"/>
      <c r="C31" s="205" t="s">
        <v>583</v>
      </c>
      <c r="D31" s="206"/>
      <c r="E31" s="249">
        <f>F35</f>
        <v>15893.58</v>
      </c>
      <c r="F31" s="272">
        <v>15826.97</v>
      </c>
      <c r="G31" s="204"/>
      <c r="H31" s="204"/>
      <c r="I31" s="180"/>
    </row>
    <row r="32" spans="1:9" ht="15.75" customHeight="1">
      <c r="A32" s="368">
        <v>2</v>
      </c>
      <c r="B32" s="369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0">
        <v>2.1</v>
      </c>
      <c r="B34" s="371"/>
      <c r="C34" s="202" t="s">
        <v>584</v>
      </c>
      <c r="D34" s="203"/>
      <c r="E34" s="162">
        <v>124556998531</v>
      </c>
      <c r="F34" s="271">
        <v>121903493037</v>
      </c>
      <c r="G34" s="204"/>
      <c r="H34" s="204"/>
      <c r="I34" s="209"/>
    </row>
    <row r="35" spans="1:9" ht="15.75" customHeight="1">
      <c r="A35" s="366">
        <v>2.2000000000000002</v>
      </c>
      <c r="B35" s="367"/>
      <c r="C35" s="210" t="s">
        <v>585</v>
      </c>
      <c r="D35" s="201"/>
      <c r="E35" s="249">
        <v>15776.86</v>
      </c>
      <c r="F35" s="272">
        <v>15893.58</v>
      </c>
      <c r="G35" s="204"/>
      <c r="H35" s="204"/>
    </row>
    <row r="36" spans="1:9" ht="15.75" customHeight="1">
      <c r="A36" s="384">
        <v>3</v>
      </c>
      <c r="B36" s="38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2653505494</v>
      </c>
      <c r="F37" s="276">
        <v>2067089071</v>
      </c>
      <c r="G37" s="204"/>
      <c r="H37" s="204"/>
    </row>
    <row r="38" spans="1:9" ht="15.75" customHeight="1">
      <c r="A38" s="386">
        <v>3.1</v>
      </c>
      <c r="B38" s="38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-920829941</v>
      </c>
      <c r="F39" s="277">
        <v>510242340</v>
      </c>
      <c r="G39" s="204"/>
      <c r="H39" s="204"/>
    </row>
    <row r="40" spans="1:9" ht="15.75" customHeight="1">
      <c r="A40" s="364">
        <v>3.2</v>
      </c>
      <c r="B40" s="365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3574335435</v>
      </c>
      <c r="F41" s="276">
        <v>1556846731</v>
      </c>
      <c r="G41" s="204"/>
      <c r="H41" s="204"/>
    </row>
    <row r="42" spans="1:9" ht="15.75" customHeight="1">
      <c r="A42" s="364">
        <v>3.3</v>
      </c>
      <c r="B42" s="365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4">
        <v>4</v>
      </c>
      <c r="B44" s="388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-7.343845754071765E-3</v>
      </c>
      <c r="F45" s="282">
        <v>4.2086387982034346E-3</v>
      </c>
      <c r="G45" s="195"/>
      <c r="H45" s="204"/>
    </row>
    <row r="46" spans="1:9" ht="15.75" customHeight="1">
      <c r="A46" s="384">
        <v>5</v>
      </c>
      <c r="B46" s="388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93">
        <v>5.0999999999999996</v>
      </c>
      <c r="B48" s="394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93">
        <v>5.2</v>
      </c>
      <c r="B49" s="394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91">
        <v>6</v>
      </c>
      <c r="B50" s="392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93">
        <v>6.1</v>
      </c>
      <c r="B51" s="394">
        <v>6.1</v>
      </c>
      <c r="C51" s="239" t="s">
        <v>594</v>
      </c>
      <c r="D51" s="240"/>
      <c r="E51" s="269">
        <v>14948.55</v>
      </c>
      <c r="F51" s="269">
        <v>14633.78</v>
      </c>
      <c r="G51" s="289"/>
      <c r="H51" s="204"/>
    </row>
    <row r="52" spans="1:12" ht="15.75" customHeight="1">
      <c r="A52" s="393">
        <v>6.2</v>
      </c>
      <c r="B52" s="394"/>
      <c r="C52" s="202" t="s">
        <v>588</v>
      </c>
      <c r="D52" s="234"/>
      <c r="E52" s="290">
        <f>E35*E51</f>
        <v>235841180.553</v>
      </c>
      <c r="F52" s="269">
        <v>232583153.13240001</v>
      </c>
      <c r="G52" s="288"/>
      <c r="H52" s="204"/>
    </row>
    <row r="53" spans="1:12" ht="15.75" customHeight="1" thickBot="1">
      <c r="A53" s="389">
        <v>6.2</v>
      </c>
      <c r="B53" s="390">
        <v>6.3</v>
      </c>
      <c r="C53" s="241" t="s">
        <v>593</v>
      </c>
      <c r="D53" s="241"/>
      <c r="E53" s="270">
        <f>E52/E34</f>
        <v>1.8934398173885297E-3</v>
      </c>
      <c r="F53" s="270">
        <v>1.9079285370584636E-3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62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A40:B40"/>
    <mergeCell ref="A35:B35"/>
    <mergeCell ref="A31:B31"/>
    <mergeCell ref="A28:B28"/>
    <mergeCell ref="A30:B30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Ujtbo0GoWPK0QeTIFzV4ANeIbLLEmUndhUsqvHmBjSw=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fIZYgmOpGijTfPqI7pptETz903dDkZFDBOYfAEwIPX8=</DigestValue>
    </Reference>
  </SignedInfo>
  <SignatureValue>X3mI2G7hdxKZmhjAwfTxID66mihHuDOHNWXW+sDU/VbPDS2tU9w3CTRz+hXvEIMlJ2IK9Ah7ebzz
uy0JZ3JXicjJC9lSY5CPbU7V1jxw2Qqw0c+eeCIcyCBQ6/Ukp4quu6KiLqMGql8orKlLUrkPHuJl
NDpvXbIR25/cnQ514laNw3RHw/LwH/XTcUDX7c9bbLltFVHWr+Z7wVfeX0B9MgRdLVPEP5xJsOY/
JiMaEss22nLBk8FMDp6msIU7SROLuBDh+16Vc+f+H+D4oFbv5jdpjc11veRrHPHEcG0MM0RBrlqw
mzy9M4/Eq4KZQ0iph7ICPIb6g2AfsFDCvdVkhA==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uOEbPtrWPPc8h2Zx70hf9EjHa+d+sCKh51R1grzUOKc=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73SXUBr5MMwNCTgyrdxe9MurviNT5PARfRygQls76iM=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1tYQDCixwYCpKj9S/Ef2VcQ82o3T5eJWLd4HIHSIBeA=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2026-05-18T04:32:21Z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2026-05-18T04:32:21Z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MBYmtWK1iAWKksZfwP/9HnycqKI50NYdK1CSQwiDNSw=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3o1EHwoKUUGFP/FblBO7m6Y6ZSQRkDuHoUPgEzL+JsE=</DigestValue>
    </Reference>
  </SignedInfo>
  <SignatureValue>W9UfVRZ/6f3iLq1pDYb3xH6ZwDt1Ddya91eVpSegcW9Q8jFMEqvGYxCg0q3+0K8ykPmRckf40zW9
WZUWDAUjgRNYjPgmT7BzFewHoKbM/2ynu3S6mE/f47MwQVbJQ+xPEE11j4Sawbu3PB2ha62DkZ/T
Shy6+eb+HtNj5AIaqTO0mQUSG6i5TDsF7Dt2mF9+JLlW2WOaGgCwvBHSFkh/IXqoKWL/ZKfXIDy0
w3cSqneCIhBA09eLGcTDMzH45xkVJl3A+hR8F6QJo5JZKzDx4jHor3HLS+4Kqtcy32r+dEf0pCfj
WMMViPx+31+RtLYCC74bTduVkeBtW3fco2wfQw==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uOEbPtrWPPc8h2Zx70hf9EjHa+d+sCKh51R1grzUOKc=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73SXUBr5MMwNCTgyrdxe9MurviNT5PARfRygQls76iM=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1tYQDCixwYCpKj9S/Ef2VcQ82o3T5eJWLd4HIHSIBeA=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2026-05-18T04:50:38Z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2026-05-18T04:50:38Z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2026-05-18T03:41:03Z</dcterms:modified>
</cp:coreProperties>
</file>