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<sst xmlns="http://schemas.openxmlformats.org/spreadsheetml/2006/main" count="1394" uniqueCount="601">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</sst>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7" t="s">
        <v>50</v>
      </c>
      <c r="B2" s="328"/>
      <c r="C2" s="328"/>
      <c r="D2" s="328"/>
      <c r="E2" s="328"/>
      <c r="F2" s="32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9" t="s">
        <v>51</v>
      </c>
      <c r="D3" s="329"/>
      <c r="E3" s="329"/>
      <c r="F3" s="329"/>
      <c r="G3" s="329"/>
      <c r="H3" s="329"/>
      <c r="I3" s="329"/>
      <c r="J3" s="329"/>
      <c r="K3" s="329"/>
      <c r="L3" s="329"/>
      <c r="M3" s="330" t="s">
        <v>23</v>
      </c>
      <c r="N3" s="337"/>
      <c r="O3" s="344" t="s">
        <v>24</v>
      </c>
      <c r="P3" s="345"/>
      <c r="Q3" s="330" t="s">
        <v>5</v>
      </c>
      <c r="R3" s="330"/>
      <c r="S3" s="337"/>
      <c r="T3" s="332"/>
      <c r="U3" s="339" t="s">
        <v>26</v>
      </c>
      <c r="V3" s="340"/>
      <c r="W3" s="341" t="s">
        <v>25</v>
      </c>
    </row>
    <row r="4" spans="1:23" ht="12.75" customHeight="1">
      <c r="A4" s="337" t="s">
        <v>27</v>
      </c>
      <c r="B4" s="330" t="s">
        <v>28</v>
      </c>
      <c r="C4" s="330" t="s">
        <v>29</v>
      </c>
      <c r="D4" s="330" t="s">
        <v>30</v>
      </c>
      <c r="E4" s="330" t="s">
        <v>31</v>
      </c>
      <c r="F4" s="330" t="s">
        <v>32</v>
      </c>
      <c r="G4" s="330" t="s">
        <v>33</v>
      </c>
      <c r="H4" s="333" t="s">
        <v>52</v>
      </c>
      <c r="I4" s="330" t="s">
        <v>34</v>
      </c>
      <c r="J4" s="332"/>
      <c r="K4" s="330" t="s">
        <v>35</v>
      </c>
      <c r="L4" s="330" t="s">
        <v>36</v>
      </c>
      <c r="M4" s="330" t="s">
        <v>35</v>
      </c>
      <c r="N4" s="330" t="s">
        <v>37</v>
      </c>
      <c r="O4" s="330" t="s">
        <v>35</v>
      </c>
      <c r="P4" s="330" t="s">
        <v>37</v>
      </c>
      <c r="Q4" s="330" t="s">
        <v>38</v>
      </c>
      <c r="R4" s="330" t="s">
        <v>39</v>
      </c>
      <c r="S4" s="330" t="s">
        <v>36</v>
      </c>
      <c r="T4" s="330" t="s">
        <v>39</v>
      </c>
      <c r="U4" s="333" t="s">
        <v>36</v>
      </c>
      <c r="V4" s="330" t="s">
        <v>39</v>
      </c>
      <c r="W4" s="342"/>
    </row>
    <row r="5" spans="1:23">
      <c r="A5" s="332"/>
      <c r="B5" s="332"/>
      <c r="C5" s="332"/>
      <c r="D5" s="332"/>
      <c r="E5" s="332"/>
      <c r="F5" s="332"/>
      <c r="G5" s="332"/>
      <c r="H5" s="334"/>
      <c r="I5" s="106" t="s">
        <v>40</v>
      </c>
      <c r="J5" s="106" t="s">
        <v>41</v>
      </c>
      <c r="K5" s="332"/>
      <c r="L5" s="332"/>
      <c r="M5" s="332"/>
      <c r="N5" s="332"/>
      <c r="O5" s="332"/>
      <c r="P5" s="332"/>
      <c r="Q5" s="331"/>
      <c r="R5" s="331"/>
      <c r="S5" s="332"/>
      <c r="T5" s="331"/>
      <c r="U5" s="334"/>
      <c r="V5" s="338"/>
      <c r="W5" s="34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5" t="s">
        <v>5</v>
      </c>
      <c r="B179" s="33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51" t="s">
        <v>210</v>
      </c>
      <c r="B1" s="351"/>
      <c r="C1" s="351"/>
      <c r="D1" s="351"/>
      <c r="E1" s="351"/>
      <c r="F1" s="351"/>
      <c r="G1" s="35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52" t="e">
        <f>#REF!</f>
        <v>#REF!</v>
      </c>
      <c r="C2" s="353"/>
      <c r="D2" s="35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0"/>
      <c r="C3" s="350"/>
      <c r="D3" s="35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6">
        <v>41948</v>
      </c>
      <c r="C4" s="346"/>
      <c r="D4" s="34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6">
        <v>41949</v>
      </c>
      <c r="C5" s="346"/>
      <c r="D5" s="34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0">
        <v>111000</v>
      </c>
      <c r="C6" s="350"/>
      <c r="D6" s="35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8">
        <f>+$B$6*$F$7/$C$7</f>
        <v>111000</v>
      </c>
      <c r="C8" s="348"/>
      <c r="D8" s="34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6" t="s">
        <v>226</v>
      </c>
      <c r="C9" s="346"/>
      <c r="D9" s="34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0" t="e">
        <f>VLOOKUP(I11,#REF!,4,0)*1000</f>
        <v>#REF!</v>
      </c>
      <c r="C11" s="350"/>
      <c r="D11" s="35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8" t="e">
        <f>+ ROUND((B11-B19)*F10/C10,0)</f>
        <v>#REF!</v>
      </c>
      <c r="C12" s="348"/>
      <c r="D12" s="34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9" t="s">
        <v>212</v>
      </c>
      <c r="C13" s="349"/>
      <c r="D13" s="34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8">
        <f>+IF($E$13=1,ROUNDDOWN($B$8*$F$10/$C$10,0),IF(MROUND($B$8*$F$10/$C$10,10)-($B$8*$F$10/$C$10)&gt;0,MROUND($B$8*$F$10/$C$10,10)-10,MROUND($B$8*$F$10/$C$10,10)))</f>
        <v>55500</v>
      </c>
      <c r="C14" s="348"/>
      <c r="D14" s="34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8">
        <f>ROUNDDOWN($B$8*$F$10/$C$10,0)-B14</f>
        <v>0</v>
      </c>
      <c r="C15" s="348"/>
      <c r="D15" s="34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9" t="s">
        <v>223</v>
      </c>
      <c r="C16" s="349"/>
      <c r="D16" s="34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0">
        <v>10000</v>
      </c>
      <c r="C17" s="350"/>
      <c r="D17" s="35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8">
        <f>+IF($E$16=1,B17*B15,0)</f>
        <v>0</v>
      </c>
      <c r="C18" s="348"/>
      <c r="D18" s="34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0">
        <v>10000</v>
      </c>
      <c r="C19" s="350"/>
      <c r="D19" s="35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8">
        <f>+B19*B14</f>
        <v>555000000</v>
      </c>
      <c r="C20" s="348"/>
      <c r="D20" s="34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6"/>
      <c r="C21" s="346"/>
      <c r="D21" s="34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7" t="s">
        <v>241</v>
      </c>
      <c r="F23" s="347"/>
      <c r="G23" s="34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6" zoomScale="93" zoomScaleNormal="93" zoomScaleSheetLayoutView="93" workbookViewId="0">
      <selection activeCell="E41" sqref="E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2" t="s">
        <v>561</v>
      </c>
      <c r="B1" s="362"/>
      <c r="C1" s="362"/>
      <c r="D1" s="362"/>
      <c r="E1" s="362"/>
      <c r="F1" s="362"/>
    </row>
    <row r="2" spans="1:6" ht="15.75" customHeight="1">
      <c r="A2" s="383" t="s">
        <v>562</v>
      </c>
      <c r="B2" s="383"/>
      <c r="C2" s="383"/>
      <c r="D2" s="383"/>
      <c r="E2" s="383"/>
      <c r="F2" s="383"/>
    </row>
    <row r="3" spans="1:6" ht="19.5" customHeight="1">
      <c r="A3" s="384" t="s">
        <v>580</v>
      </c>
      <c r="B3" s="384"/>
      <c r="C3" s="384"/>
      <c r="D3" s="384"/>
      <c r="E3" s="384"/>
      <c r="F3" s="384"/>
    </row>
    <row r="4" spans="1:6" ht="18" customHeight="1">
      <c r="A4" s="385" t="s">
        <v>563</v>
      </c>
      <c r="B4" s="385"/>
      <c r="C4" s="385"/>
      <c r="D4" s="385"/>
      <c r="E4" s="385"/>
      <c r="F4" s="385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2" t="s">
        <v>564</v>
      </c>
      <c r="B6" s="362"/>
      <c r="C6" s="362"/>
      <c r="D6" s="362"/>
      <c r="E6" s="362"/>
      <c r="F6" s="362"/>
    </row>
    <row r="7" spans="1:6" ht="15.75" customHeight="1">
      <c r="A7" s="362" t="s">
        <v>565</v>
      </c>
      <c r="B7" s="362"/>
      <c r="C7" s="362"/>
      <c r="D7" s="362"/>
      <c r="E7" s="362"/>
      <c r="F7" s="362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93" t="s">
        <v>570</v>
      </c>
      <c r="B18" s="393"/>
      <c r="C18" s="393"/>
      <c r="D18" s="161" t="str">
        <f>"Từ ngày "&amp;TEXT(F25+1,"dd/mm/yyyy")&amp;" đến "&amp;TEXT(E25,"dd/mm/yyyy")</f>
        <v>Từ ngày 04/05/2026 đến 10/05/2026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04/05/2026 to 10/05/2026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46153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46153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86" t="s">
        <v>531</v>
      </c>
      <c r="B23" s="387"/>
      <c r="C23" s="388" t="s">
        <v>541</v>
      </c>
      <c r="D23" s="387"/>
      <c r="E23" s="179" t="s">
        <v>542</v>
      </c>
      <c r="F23" s="261" t="s">
        <v>542</v>
      </c>
      <c r="I23" s="180"/>
    </row>
    <row r="24" spans="1:9" ht="15.75" customHeight="1">
      <c r="A24" s="389" t="s">
        <v>27</v>
      </c>
      <c r="B24" s="390"/>
      <c r="C24" s="391" t="s">
        <v>330</v>
      </c>
      <c r="D24" s="392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46152</v>
      </c>
      <c r="F25" s="186">
        <v>46145</v>
      </c>
      <c r="G25" s="187"/>
      <c r="I25" s="180"/>
    </row>
    <row r="26" spans="1:9" ht="15.75" customHeight="1">
      <c r="A26" s="381" t="s">
        <v>572</v>
      </c>
      <c r="B26" s="382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7">
        <v>1</v>
      </c>
      <c r="B28" s="378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9">
        <v>1.1000000000000001</v>
      </c>
      <c r="B30" s="380"/>
      <c r="C30" s="202" t="s">
        <v>582</v>
      </c>
      <c r="D30" s="203"/>
      <c r="E30" s="162">
        <f>F34</f>
        <v>119836403966</v>
      </c>
      <c r="F30" s="271">
        <v>119322956189</v>
      </c>
      <c r="G30" s="204"/>
      <c r="H30" s="204"/>
      <c r="I30" s="180"/>
    </row>
    <row r="31" spans="1:9" ht="15.75" customHeight="1">
      <c r="A31" s="395">
        <v>1.2</v>
      </c>
      <c r="B31" s="396"/>
      <c r="C31" s="205" t="s">
        <v>583</v>
      </c>
      <c r="D31" s="206"/>
      <c r="E31" s="249">
        <f>F35</f>
        <v>15826.97</v>
      </c>
      <c r="F31" s="272">
        <v>15908.09</v>
      </c>
      <c r="G31" s="204"/>
      <c r="H31" s="204"/>
      <c r="I31" s="180"/>
    </row>
    <row r="32" spans="1:9" ht="15.75" customHeight="1">
      <c r="A32" s="377">
        <v>2</v>
      </c>
      <c r="B32" s="378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9">
        <v>2.1</v>
      </c>
      <c r="B34" s="380"/>
      <c r="C34" s="202" t="s">
        <v>584</v>
      </c>
      <c r="D34" s="203"/>
      <c r="E34" s="162">
        <v>121903493037</v>
      </c>
      <c r="F34" s="271">
        <v>119836403966</v>
      </c>
      <c r="G34" s="204"/>
      <c r="H34" s="204"/>
      <c r="I34" s="209"/>
    </row>
    <row r="35" spans="1:9" ht="15.75" customHeight="1">
      <c r="A35" s="395">
        <v>2.2000000000000002</v>
      </c>
      <c r="B35" s="396"/>
      <c r="C35" s="210" t="s">
        <v>585</v>
      </c>
      <c r="D35" s="201"/>
      <c r="E35" s="249">
        <v>15893.58</v>
      </c>
      <c r="F35" s="272">
        <v>15826.97</v>
      </c>
      <c r="G35" s="204"/>
      <c r="H35" s="204"/>
    </row>
    <row r="36" spans="1:9" ht="15.75" customHeight="1">
      <c r="A36" s="364">
        <v>3</v>
      </c>
      <c r="B36" s="36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2067089071</v>
      </c>
      <c r="F37" s="276">
        <v>513447777</v>
      </c>
      <c r="G37" s="204"/>
      <c r="H37" s="204"/>
    </row>
    <row r="38" spans="1:9" ht="15.75" customHeight="1">
      <c r="A38" s="366">
        <v>3.1</v>
      </c>
      <c r="B38" s="36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510242340</v>
      </c>
      <c r="F39" s="277">
        <v>-614306424</v>
      </c>
      <c r="G39" s="204"/>
      <c r="H39" s="204"/>
    </row>
    <row r="40" spans="1:9" ht="15.75" customHeight="1">
      <c r="A40" s="368">
        <v>3.2</v>
      </c>
      <c r="B40" s="36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1556846731</v>
      </c>
      <c r="F41" s="276">
        <v>1127754201</v>
      </c>
      <c r="G41" s="204"/>
      <c r="H41" s="204"/>
    </row>
    <row r="42" spans="1:9" ht="15.75" customHeight="1">
      <c r="A42" s="368">
        <v>3.3</v>
      </c>
      <c r="B42" s="36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64">
        <v>4</v>
      </c>
      <c r="B44" s="370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4.2086387982034346E-3</v>
      </c>
      <c r="F45" s="282">
        <v>-5.0992922469008661E-3</v>
      </c>
      <c r="G45" s="195"/>
      <c r="H45" s="204"/>
    </row>
    <row r="46" spans="1:9" ht="15.75" customHeight="1">
      <c r="A46" s="364">
        <v>5</v>
      </c>
      <c r="B46" s="370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5">
        <v>5.0999999999999996</v>
      </c>
      <c r="B48" s="376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75">
        <v>5.2</v>
      </c>
      <c r="B49" s="376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73">
        <v>6</v>
      </c>
      <c r="B50" s="374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5">
        <v>6.1</v>
      </c>
      <c r="B51" s="376">
        <v>6.1</v>
      </c>
      <c r="C51" s="239" t="s">
        <v>594</v>
      </c>
      <c r="D51" s="240"/>
      <c r="E51" s="269">
        <v>14633.78</v>
      </c>
      <c r="F51" s="269">
        <v>44220.78</v>
      </c>
      <c r="G51" s="289"/>
      <c r="H51" s="204"/>
    </row>
    <row r="52" spans="1:12" ht="15.75" customHeight="1">
      <c r="A52" s="375">
        <v>6.2</v>
      </c>
      <c r="B52" s="376"/>
      <c r="C52" s="202" t="s">
        <v>588</v>
      </c>
      <c r="D52" s="234"/>
      <c r="E52" s="290">
        <f>E35*E51</f>
        <v>232583153.13240001</v>
      </c>
      <c r="F52" s="269">
        <v>699880958.43659997</v>
      </c>
      <c r="G52" s="288"/>
      <c r="H52" s="204"/>
    </row>
    <row r="53" spans="1:12" ht="15.75" customHeight="1" thickBot="1">
      <c r="A53" s="371">
        <v>6.2</v>
      </c>
      <c r="B53" s="372">
        <v>6.3</v>
      </c>
      <c r="C53" s="241" t="s">
        <v>593</v>
      </c>
      <c r="D53" s="241"/>
      <c r="E53" s="270">
        <f>E52/E34</f>
        <v>1.9079285370584636E-3</v>
      </c>
      <c r="F53" s="270">
        <v>5.8403034075953271E-3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94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E56:F56"/>
    <mergeCell ref="A40:B40"/>
    <mergeCell ref="A35:B35"/>
    <mergeCell ref="A31:B31"/>
    <mergeCell ref="A28:B28"/>
    <mergeCell ref="A30:B30"/>
    <mergeCell ref="A23:B23"/>
    <mergeCell ref="C23:D23"/>
    <mergeCell ref="A24:B24"/>
    <mergeCell ref="C24:D24"/>
    <mergeCell ref="A18:C18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K1PnrSyR/zTw8T5hkhG6qXE5vecaOamWxmY3DBiu3d0=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+IZtpvsZu8vKrmMMEKCFtCr2+lyZi8TEnaMGbeoVR6k=</DigestValue>
    </Reference>
  </SignedInfo>
  <SignatureValue>K5JPXzXYtAaHjxNvwiCFiHjYPkryiH8EZtZ+QOFuDSxJai4l/89o/DEMnHGNQu5OvA/jBYIxZZ2I
mkptWn5Zdlqg782l2rOFAlM4KL/CxVorNxnxBbrynl9d+LYf2k+dnqgUZzrY0NZUBcmCEvGGDbiQ
rlZieUaOFCL5Qll2ddWfNmjZ58m6GDRJu4wl7YQlh9tYZ7Yu+oscjxq8OhzeJ0MWdMVQNSBuwE86
xU6yujQnsB49eVW+v2ZGxD89+K0ccDr21djfiWU26MiCkj7zIkBVmlQdqFt5ZWkeUTx6VP8FOk5w
edWlxasCwYJNCqpWKvTpBxbcv+g4l+OnbTJ97w==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AKbUfnK8DBYamYeRtaVsv0KEGp4f8b6q3s4Vtn1vick=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PFI87zDz+KjqswsX3cpjw58f9KqkQ+zLXfGSO+pg740=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2026-05-11T04:03:22Z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2026-05-11T04:03:22Z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EY7dxMZSx5ENZv8ni/CFMVlIPAFThKvJen/nJqTAGMc=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EQipA67KTAojAhyC/QprBve/a0ahNKG80x70wf7RwUY=</DigestValue>
    </Reference>
  </SignedInfo>
  <SignatureValue>cKfpK+8tK25DY4Qk1BM4el4Hcyre8lnGTm57kn3/+l680vTDmZcv4rJJcqWBPcRxHEl/jDCMR6vz
79v97WFFP+e3B5/Kidb1ipslDND2kAVkKIGYUGE5uYgPOlpaYVOS+M5N+bKw41TxOfuddKiFOTjS
ECTr0mwfoH78O+jwjDI/Yb/hnAu5x3NEW2kzvciCcJyIjwVfxrSBR9WoMebPhcK7S0Gak1lkGFeM
NdIv1K/rtwf4/XV3Bl80LR7hHrFl+3ZmqP2aaxtrO+RgtgCjv/6jOOb3FmX0hSYisntVW2QiB3XK
S4mjl4FA9x/2XnWKuc48x70tllndm7Kjjf/r0w==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AKbUfnK8DBYamYeRtaVsv0KEGp4f8b6q3s4Vtn1vick=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PFI87zDz+KjqswsX3cpjw58f9KqkQ+zLXfGSO+pg740=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2026-05-11T06:23:26Z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2026-05-11T06:23:26Z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2026-05-11T03:48:29Z</dcterms:modified>
</cp:coreProperties>
</file>