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igs" ContentType="application/vnd.openxmlformats-package.digital-signature-origin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LUU KY-GIAM SAT\1.KHACH HANG\TCSME - QUY DT CP DN VUA VA NHO TECHCOM - 18092896 - BIDB506868\4. BAO CAO DINH KY\BAO CAO TUAN\2025\"/>
    </mc:Choice>
  </mc:AlternateContent>
  <bookViews>
    <workbookView xWindow="0" yWindow="0" windowWidth="28800" windowHeight="10980" tabRatio="744" firstSheet="5" activeTab="5"/>
  </bookViews>
  <sheets>
    <sheet name="Recon" sheetId="12" state="hidden" r:id="rId1"/>
    <sheet name="UPCOM" sheetId="14" state="hidden" r:id="rId2"/>
    <sheet name="RIGHT VALUATION" sheetId="15" state="hidden" r:id="rId3"/>
    <sheet name="Entries" sheetId="21" state="hidden" r:id="rId4"/>
    <sheet name="TD DATA" sheetId="23" state="hidden" r:id="rId5"/>
    <sheet name="PL25 to print" sheetId="27" r:id="rId6"/>
    <sheet name="Distributor code" sheetId="22" state="hidden" r:id="rId7"/>
    <sheet name="Sheet2" sheetId="25" state="hidden" r:id="rId8"/>
  </sheets>
  <definedNames>
    <definedName name="_xlnm._FilterDatabase" localSheetId="0" hidden="1">Recon!$A$2:$J$64</definedName>
    <definedName name="_xlnm._FilterDatabase" localSheetId="1" hidden="1">UPCOM!$A$3:$Z$170</definedName>
    <definedName name="_xlnm.Print_Area" localSheetId="3">Entries!$A$1:$J$38</definedName>
    <definedName name="_xlnm.Print_Area" localSheetId="5">'PL25 to print'!$B$1:$G$69</definedName>
    <definedName name="_xlnm.Print_Area" localSheetId="2">'RIGHT VALUATION'!$A$1:$G$23</definedName>
    <definedName name="_xlnm.Print_Titles" localSheetId="5">'PL25 to print'!$23:$23</definedName>
  </definedNames>
  <calcPr calcId="162913"/>
</workbook>
</file>

<file path=xl/calcChain.xml><?xml version="1.0" encoding="utf-8"?>
<calcChain xmlns="http://schemas.openxmlformats.org/spreadsheetml/2006/main">
  <c r="F25" i="27" l="1"/>
  <c r="E20" i="27" s="1"/>
  <c r="E19" i="27" l="1"/>
  <c r="E18" i="27"/>
  <c r="F31" i="27"/>
  <c r="F45" i="27" l="1"/>
  <c r="F30" i="27"/>
  <c r="F37" i="27" s="1"/>
  <c r="F39" i="27" s="1"/>
  <c r="F52" i="27" l="1"/>
  <c r="F53" i="27" s="1"/>
  <c r="E21" i="27" l="1"/>
  <c r="C37" i="23"/>
  <c r="E24" i="23"/>
  <c r="W179" i="14"/>
  <c r="A10" i="14"/>
  <c r="A11" i="14"/>
  <c r="A12" i="14"/>
  <c r="A13" i="14" s="1"/>
  <c r="A14" i="14" s="1"/>
  <c r="A15" i="14" s="1"/>
  <c r="A16" i="14" s="1"/>
  <c r="A17" i="14" s="1"/>
  <c r="A18" i="14" s="1"/>
  <c r="A19" i="14" s="1"/>
  <c r="A20" i="14" s="1"/>
  <c r="A21" i="14" s="1"/>
  <c r="A22" i="14" s="1"/>
  <c r="A23" i="14" s="1"/>
  <c r="A24" i="14" s="1"/>
  <c r="A25" i="14" s="1"/>
  <c r="A26" i="14" s="1"/>
  <c r="A27" i="14" s="1"/>
  <c r="A28" i="14" s="1"/>
  <c r="A29" i="14" s="1"/>
  <c r="A30" i="14" s="1"/>
  <c r="A31" i="14" s="1"/>
  <c r="A32" i="14" s="1"/>
  <c r="A33" i="14" s="1"/>
  <c r="A34" i="14" s="1"/>
  <c r="A35" i="14" s="1"/>
  <c r="A36" i="14" s="1"/>
  <c r="A37" i="14" s="1"/>
  <c r="A38" i="14" s="1"/>
  <c r="A39" i="14" s="1"/>
  <c r="A40" i="14" s="1"/>
  <c r="A41" i="14" s="1"/>
  <c r="A42" i="14" s="1"/>
  <c r="A43" i="14" s="1"/>
  <c r="A44" i="14" s="1"/>
  <c r="A45" i="14" s="1"/>
  <c r="A46" i="14" s="1"/>
  <c r="A47" i="14" s="1"/>
  <c r="A48" i="14" s="1"/>
  <c r="A49" i="14" s="1"/>
  <c r="A50" i="14" s="1"/>
  <c r="A51" i="14" s="1"/>
  <c r="A52" i="14" s="1"/>
  <c r="A53" i="14" s="1"/>
  <c r="A54" i="14" s="1"/>
  <c r="A55" i="14" s="1"/>
  <c r="A56" i="14" s="1"/>
  <c r="A57" i="14" s="1"/>
  <c r="A58" i="14" s="1"/>
  <c r="A59" i="14" s="1"/>
  <c r="A60" i="14" s="1"/>
  <c r="A61" i="14" s="1"/>
  <c r="A62" i="14" s="1"/>
  <c r="A63" i="14" s="1"/>
  <c r="A64" i="14" s="1"/>
  <c r="A65" i="14" s="1"/>
  <c r="A66" i="14" s="1"/>
  <c r="A67" i="14" s="1"/>
  <c r="A68" i="14" s="1"/>
  <c r="A69" i="14" s="1"/>
  <c r="A70" i="14" s="1"/>
  <c r="A71" i="14" s="1"/>
  <c r="A72" i="14" s="1"/>
  <c r="A73" i="14" s="1"/>
  <c r="A74" i="14" s="1"/>
  <c r="A75" i="14" s="1"/>
  <c r="A76" i="14" s="1"/>
  <c r="A77" i="14" s="1"/>
  <c r="A78" i="14" s="1"/>
  <c r="A79" i="14" s="1"/>
  <c r="A80" i="14" s="1"/>
  <c r="A81" i="14" s="1"/>
  <c r="A82" i="14" s="1"/>
  <c r="A83" i="14" s="1"/>
  <c r="A84" i="14" s="1"/>
  <c r="A85" i="14" s="1"/>
  <c r="A86" i="14" s="1"/>
  <c r="A87" i="14" s="1"/>
  <c r="A88" i="14" s="1"/>
  <c r="A89" i="14" s="1"/>
  <c r="A90" i="14" s="1"/>
  <c r="A91" i="14" s="1"/>
  <c r="A92" i="14" s="1"/>
  <c r="A93" i="14" s="1"/>
  <c r="A94" i="14" s="1"/>
  <c r="A95" i="14" s="1"/>
  <c r="A96" i="14" s="1"/>
  <c r="A97" i="14" s="1"/>
  <c r="A98" i="14" s="1"/>
  <c r="A99" i="14" s="1"/>
  <c r="A100" i="14" s="1"/>
  <c r="A101" i="14" s="1"/>
  <c r="A102" i="14" s="1"/>
  <c r="A103" i="14" s="1"/>
  <c r="A104" i="14" s="1"/>
  <c r="A105" i="14" s="1"/>
  <c r="A106" i="14" s="1"/>
  <c r="A107" i="14" s="1"/>
  <c r="A108" i="14" s="1"/>
  <c r="A109" i="14" s="1"/>
  <c r="A110" i="14" s="1"/>
  <c r="A111" i="14" s="1"/>
  <c r="A112" i="14" s="1"/>
  <c r="A113" i="14" s="1"/>
  <c r="A114" i="14" s="1"/>
  <c r="A115" i="14" s="1"/>
  <c r="A116" i="14" s="1"/>
  <c r="A117" i="14" s="1"/>
  <c r="A118" i="14" s="1"/>
  <c r="A119" i="14" s="1"/>
  <c r="A120" i="14" s="1"/>
  <c r="A121" i="14" s="1"/>
  <c r="A122" i="14" s="1"/>
  <c r="A123" i="14" s="1"/>
  <c r="A124" i="14" s="1"/>
  <c r="A125" i="14" s="1"/>
  <c r="A126" i="14" s="1"/>
  <c r="A127" i="14" s="1"/>
  <c r="A128" i="14" s="1"/>
  <c r="A129" i="14" s="1"/>
  <c r="A130" i="14" s="1"/>
  <c r="A131" i="14" s="1"/>
  <c r="A132" i="14" s="1"/>
  <c r="A133" i="14" s="1"/>
  <c r="A134" i="14" s="1"/>
  <c r="A135" i="14" s="1"/>
  <c r="A136" i="14" s="1"/>
  <c r="A137" i="14" s="1"/>
  <c r="A138" i="14" s="1"/>
  <c r="A139" i="14" s="1"/>
  <c r="A140" i="14" s="1"/>
  <c r="A141" i="14" s="1"/>
  <c r="A142" i="14" s="1"/>
  <c r="A143" i="14" s="1"/>
  <c r="A144" i="14" s="1"/>
  <c r="A145" i="14" s="1"/>
  <c r="A146" i="14" s="1"/>
  <c r="A147" i="14" s="1"/>
  <c r="A148" i="14" s="1"/>
  <c r="A149" i="14" s="1"/>
  <c r="A150" i="14" s="1"/>
  <c r="A151" i="14" s="1"/>
  <c r="A152" i="14" s="1"/>
  <c r="A153" i="14" s="1"/>
  <c r="A154" i="14" s="1"/>
  <c r="A155" i="14" s="1"/>
  <c r="A156" i="14" s="1"/>
  <c r="A157" i="14" s="1"/>
  <c r="A158" i="14" s="1"/>
  <c r="A159" i="14" s="1"/>
  <c r="A160" i="14" s="1"/>
  <c r="A161" i="14" s="1"/>
  <c r="A162" i="14" s="1"/>
  <c r="A163" i="14" s="1"/>
  <c r="A164" i="14" s="1"/>
  <c r="A165" i="14" s="1"/>
  <c r="A166" i="14" s="1"/>
  <c r="A167" i="14" s="1"/>
  <c r="A168" i="14" s="1"/>
  <c r="A169" i="14" s="1"/>
  <c r="A170" i="14" s="1"/>
  <c r="A171" i="14" s="1"/>
  <c r="A172" i="14" s="1"/>
  <c r="A173" i="14" s="1"/>
  <c r="A174" i="14" s="1"/>
  <c r="A175" i="14" s="1"/>
  <c r="A176" i="14" s="1"/>
  <c r="A177" i="14" s="1"/>
  <c r="A178" i="14" s="1"/>
  <c r="A7" i="14"/>
  <c r="A8" i="14"/>
  <c r="B11" i="15"/>
  <c r="B12" i="15"/>
  <c r="U38" i="15"/>
  <c r="T38" i="15"/>
  <c r="S38" i="15"/>
  <c r="R38" i="15"/>
  <c r="Q38" i="15"/>
  <c r="P38" i="15"/>
  <c r="Q32" i="15"/>
  <c r="Q28" i="15"/>
  <c r="U36" i="15" s="1"/>
  <c r="S36" i="15"/>
  <c r="V8" i="15"/>
  <c r="W20" i="15" s="1"/>
  <c r="V6" i="15"/>
  <c r="V5" i="15"/>
  <c r="V14" i="15"/>
  <c r="V16" i="15" s="1"/>
  <c r="P17" i="15"/>
  <c r="W21" i="15" s="1"/>
  <c r="P16" i="15"/>
  <c r="P19" i="15" s="1"/>
  <c r="B2" i="15"/>
  <c r="P2" i="15" s="1"/>
  <c r="E16" i="15"/>
  <c r="B18" i="15"/>
  <c r="E13" i="15"/>
  <c r="B14" i="15" s="1"/>
  <c r="B20" i="15" s="1"/>
  <c r="B8" i="15"/>
  <c r="J24" i="23"/>
  <c r="V13" i="15"/>
  <c r="V15" i="15"/>
  <c r="P36" i="15"/>
  <c r="T36" i="15"/>
  <c r="R36" i="15"/>
  <c r="Q31" i="15" l="1"/>
  <c r="P37" i="15" s="1"/>
  <c r="Q11" i="15"/>
  <c r="R11" i="15" s="1"/>
  <c r="V17" i="15"/>
  <c r="B15" i="15"/>
  <c r="Q36" i="15"/>
  <c r="P18" i="15"/>
  <c r="U37" i="15" l="1"/>
  <c r="U39" i="15" s="1"/>
  <c r="U40" i="15" s="1"/>
  <c r="T37" i="15"/>
  <c r="T39" i="15" s="1"/>
  <c r="T40" i="15" s="1"/>
  <c r="S37" i="15"/>
  <c r="S39" i="15" s="1"/>
  <c r="S40" i="15" s="1"/>
  <c r="P39" i="15"/>
  <c r="P40" i="15" s="1"/>
  <c r="P41" i="15" s="1"/>
  <c r="Q37" i="15"/>
  <c r="Q39" i="15" s="1"/>
  <c r="Q40" i="15" s="1"/>
  <c r="R37" i="15"/>
  <c r="R39" i="15" s="1"/>
  <c r="R40" i="15" s="1"/>
</calcChain>
</file>

<file path=xl/sharedStrings.xml><?xml version="1.0" encoding="utf-8"?>
<sst xmlns="http://schemas.openxmlformats.org/spreadsheetml/2006/main" count="1394" uniqueCount="601">
  <si>
    <t>Receivables on Subscription</t>
  </si>
  <si>
    <t>Redemption fee payable - FM</t>
  </si>
  <si>
    <t>Amount</t>
  </si>
  <si>
    <t>SSI</t>
  </si>
  <si>
    <t>VND</t>
  </si>
  <si>
    <t>Total</t>
  </si>
  <si>
    <t>No</t>
  </si>
  <si>
    <t>Principal</t>
  </si>
  <si>
    <t>Placement date</t>
  </si>
  <si>
    <t>Maturity date</t>
  </si>
  <si>
    <t>No of accrual days</t>
  </si>
  <si>
    <t>Interest rate</t>
  </si>
  <si>
    <t>Interest accrual</t>
  </si>
  <si>
    <t>Depository</t>
  </si>
  <si>
    <t xml:space="preserve">II. Coupon bond interest </t>
  </si>
  <si>
    <t>Bond code</t>
  </si>
  <si>
    <t>Last coupon date</t>
  </si>
  <si>
    <t>To date</t>
  </si>
  <si>
    <t>No of days</t>
  </si>
  <si>
    <t>Disbursement date</t>
  </si>
  <si>
    <t xml:space="preserve">IV. Certificate of Deposit </t>
  </si>
  <si>
    <t>Cash in</t>
  </si>
  <si>
    <t>ACC</t>
  </si>
  <si>
    <t>Negotiation</t>
  </si>
  <si>
    <t>Odd-lot</t>
  </si>
  <si>
    <t>Outstanding shares</t>
  </si>
  <si>
    <t>Market cap</t>
  </si>
  <si>
    <t>No.</t>
  </si>
  <si>
    <t>Symbol</t>
  </si>
  <si>
    <t>Reference Price</t>
  </si>
  <si>
    <t>Open Price</t>
  </si>
  <si>
    <t xml:space="preserve"> Close Price</t>
  </si>
  <si>
    <t xml:space="preserve"> High Price</t>
  </si>
  <si>
    <t xml:space="preserve"> 
Low Price</t>
  </si>
  <si>
    <t>Change</t>
  </si>
  <si>
    <t xml:space="preserve">
Volume</t>
  </si>
  <si>
    <t>Value</t>
  </si>
  <si>
    <t xml:space="preserve"> 
Value</t>
  </si>
  <si>
    <t>Volume</t>
  </si>
  <si>
    <t>Weight (%)</t>
  </si>
  <si>
    <t>Point</t>
  </si>
  <si>
    <t xml:space="preserve">% </t>
  </si>
  <si>
    <t>--</t>
  </si>
  <si>
    <t>Tỷ lệ</t>
  </si>
  <si>
    <t>DONG</t>
  </si>
  <si>
    <t>Description</t>
  </si>
  <si>
    <t>Investment - Equities</t>
  </si>
  <si>
    <t>EXPENSE ACCRUALS</t>
  </si>
  <si>
    <t>NT2</t>
  </si>
  <si>
    <t xml:space="preserve">EOD TRADING RESULT OF UPCoM STOCKS - SESSION  - DATED </t>
  </si>
  <si>
    <t>Unit: VND</t>
  </si>
  <si>
    <t>Continuous order matching</t>
  </si>
  <si>
    <t>Average Price</t>
  </si>
  <si>
    <t>ABI</t>
  </si>
  <si>
    <t>ACE</t>
  </si>
  <si>
    <t>ADP</t>
  </si>
  <si>
    <t>ASD</t>
  </si>
  <si>
    <t>BHP</t>
  </si>
  <si>
    <t>BMJ</t>
  </si>
  <si>
    <t>BTC</t>
  </si>
  <si>
    <t>BTG</t>
  </si>
  <si>
    <t>BTW</t>
  </si>
  <si>
    <t>BVN</t>
  </si>
  <si>
    <t>BWA</t>
  </si>
  <si>
    <t>CAD</t>
  </si>
  <si>
    <t>CEC</t>
  </si>
  <si>
    <t>CFC</t>
  </si>
  <si>
    <t>CI5</t>
  </si>
  <si>
    <t>CNC</t>
  </si>
  <si>
    <t>CT3</t>
  </si>
  <si>
    <t>CZC</t>
  </si>
  <si>
    <t>D26</t>
  </si>
  <si>
    <t>DAP</t>
  </si>
  <si>
    <t>DAS</t>
  </si>
  <si>
    <t>DBM</t>
  </si>
  <si>
    <t>DDN</t>
  </si>
  <si>
    <t>DGT</t>
  </si>
  <si>
    <t>DLC</t>
  </si>
  <si>
    <t>DLD</t>
  </si>
  <si>
    <t>DNF</t>
  </si>
  <si>
    <t>DNL</t>
  </si>
  <si>
    <t>DNS</t>
  </si>
  <si>
    <t>DPP</t>
  </si>
  <si>
    <t>DTC</t>
  </si>
  <si>
    <t>DTN</t>
  </si>
  <si>
    <t>DTV</t>
  </si>
  <si>
    <t>DVC</t>
  </si>
  <si>
    <t>DVH</t>
  </si>
  <si>
    <t>DXL</t>
  </si>
  <si>
    <t>FBA</t>
  </si>
  <si>
    <t>GDW</t>
  </si>
  <si>
    <t>GER</t>
  </si>
  <si>
    <t>GGG</t>
  </si>
  <si>
    <t>GHC</t>
  </si>
  <si>
    <t>GTH</t>
  </si>
  <si>
    <t>H11</t>
  </si>
  <si>
    <t>HBD</t>
  </si>
  <si>
    <t>HCI</t>
  </si>
  <si>
    <t>HDM</t>
  </si>
  <si>
    <t>HFC</t>
  </si>
  <si>
    <t>HFX</t>
  </si>
  <si>
    <t>HIG</t>
  </si>
  <si>
    <t>HPB</t>
  </si>
  <si>
    <t>HPP</t>
  </si>
  <si>
    <t>HPT</t>
  </si>
  <si>
    <t>ICI</t>
  </si>
  <si>
    <t>IHK</t>
  </si>
  <si>
    <t>IME</t>
  </si>
  <si>
    <t>IN4</t>
  </si>
  <si>
    <t>JSC</t>
  </si>
  <si>
    <t>KBE</t>
  </si>
  <si>
    <t>KCE</t>
  </si>
  <si>
    <t>KSC</t>
  </si>
  <si>
    <t>LCC</t>
  </si>
  <si>
    <t>LKW</t>
  </si>
  <si>
    <t>MDF</t>
  </si>
  <si>
    <t>MEF</t>
  </si>
  <si>
    <t>MMC</t>
  </si>
  <si>
    <t>MTC</t>
  </si>
  <si>
    <t>MTH</t>
  </si>
  <si>
    <t>MTP</t>
  </si>
  <si>
    <t>NBS</t>
  </si>
  <si>
    <t>NBW</t>
  </si>
  <si>
    <t>ND2</t>
  </si>
  <si>
    <t>NDC</t>
  </si>
  <si>
    <t>NHN</t>
  </si>
  <si>
    <t>NNT</t>
  </si>
  <si>
    <t>NOS</t>
  </si>
  <si>
    <t>NTB</t>
  </si>
  <si>
    <t>NTW</t>
  </si>
  <si>
    <t>PEC</t>
  </si>
  <si>
    <t>PJS</t>
  </si>
  <si>
    <t>PMT</t>
  </si>
  <si>
    <t>POV</t>
  </si>
  <si>
    <t>PRO</t>
  </si>
  <si>
    <t>PSB</t>
  </si>
  <si>
    <t>PSL</t>
  </si>
  <si>
    <t>PSP</t>
  </si>
  <si>
    <t>PTD</t>
  </si>
  <si>
    <t>PTG</t>
  </si>
  <si>
    <t>PTH</t>
  </si>
  <si>
    <t>PTP</t>
  </si>
  <si>
    <t>PTT</t>
  </si>
  <si>
    <t>PVA</t>
  </si>
  <si>
    <t>PX1</t>
  </si>
  <si>
    <t>PXM</t>
  </si>
  <si>
    <t>QCC</t>
  </si>
  <si>
    <t>QPH</t>
  </si>
  <si>
    <t>S33</t>
  </si>
  <si>
    <t>S96</t>
  </si>
  <si>
    <t>SBS</t>
  </si>
  <si>
    <t>SCC</t>
  </si>
  <si>
    <t>SCI</t>
  </si>
  <si>
    <t>SCO</t>
  </si>
  <si>
    <t>SD3</t>
  </si>
  <si>
    <t>SDB</t>
  </si>
  <si>
    <t>SDI</t>
  </si>
  <si>
    <t>SDK</t>
  </si>
  <si>
    <t>SDV</t>
  </si>
  <si>
    <t>SGS</t>
  </si>
  <si>
    <t>SJM</t>
  </si>
  <si>
    <t>SMB</t>
  </si>
  <si>
    <t>SPC</t>
  </si>
  <si>
    <t>SPD</t>
  </si>
  <si>
    <t>SPH</t>
  </si>
  <si>
    <t>SSF</t>
  </si>
  <si>
    <t>SSN</t>
  </si>
  <si>
    <t>STL</t>
  </si>
  <si>
    <t>STS</t>
  </si>
  <si>
    <t>STU</t>
  </si>
  <si>
    <t>STV</t>
  </si>
  <si>
    <t>SWC</t>
  </si>
  <si>
    <t>TBD</t>
  </si>
  <si>
    <t>TBT</t>
  </si>
  <si>
    <t>TDS</t>
  </si>
  <si>
    <t>TGP</t>
  </si>
  <si>
    <t>TIS</t>
  </si>
  <si>
    <t>TLT</t>
  </si>
  <si>
    <t>TMW</t>
  </si>
  <si>
    <t>TNB</t>
  </si>
  <si>
    <t>TNM</t>
  </si>
  <si>
    <t>TNY</t>
  </si>
  <si>
    <t>TTG</t>
  </si>
  <si>
    <t>TTR</t>
  </si>
  <si>
    <t>TVG</t>
  </si>
  <si>
    <t>UDJ</t>
  </si>
  <si>
    <t>V11</t>
  </si>
  <si>
    <t>VCA</t>
  </si>
  <si>
    <t>VCT</t>
  </si>
  <si>
    <t>VCX</t>
  </si>
  <si>
    <t>VDN</t>
  </si>
  <si>
    <t>VDT</t>
  </si>
  <si>
    <t>VFC</t>
  </si>
  <si>
    <t>VHF</t>
  </si>
  <si>
    <t>VHH</t>
  </si>
  <si>
    <t>VIN</t>
  </si>
  <si>
    <t>VIR</t>
  </si>
  <si>
    <t>VKD</t>
  </si>
  <si>
    <t>VKP</t>
  </si>
  <si>
    <t>VNX</t>
  </si>
  <si>
    <t>VQC</t>
  </si>
  <si>
    <t>VSG</t>
  </si>
  <si>
    <t>VSP</t>
  </si>
  <si>
    <t>VT1</t>
  </si>
  <si>
    <t>VTA</t>
  </si>
  <si>
    <t>VTI</t>
  </si>
  <si>
    <t>VTX</t>
  </si>
  <si>
    <t>WSB</t>
  </si>
  <si>
    <t>WTC</t>
  </si>
  <si>
    <t>YBC</t>
  </si>
  <si>
    <t>CORPORATE ACTIONS - RIGHT ISSUE</t>
  </si>
  <si>
    <t>Stock Name</t>
  </si>
  <si>
    <t>Round Down</t>
  </si>
  <si>
    <t>Annoucement date</t>
  </si>
  <si>
    <t>Round Down for Block 10</t>
  </si>
  <si>
    <t>Ex-date</t>
  </si>
  <si>
    <t>Eligible Holding</t>
  </si>
  <si>
    <t>Cash</t>
  </si>
  <si>
    <t>Right Entitlement Rate</t>
  </si>
  <si>
    <t>For</t>
  </si>
  <si>
    <t>Eligible Share</t>
  </si>
  <si>
    <t>To Receive</t>
  </si>
  <si>
    <t>Right(s)</t>
  </si>
  <si>
    <t>Not Applicable</t>
  </si>
  <si>
    <t>Right Entitlement</t>
  </si>
  <si>
    <t>Exercise Date</t>
  </si>
  <si>
    <t>N/A</t>
  </si>
  <si>
    <t>Stock Conversion Rate</t>
  </si>
  <si>
    <t>Share(s)</t>
  </si>
  <si>
    <t>Market Price</t>
  </si>
  <si>
    <t>Right price</t>
  </si>
  <si>
    <t>Rounding Method</t>
  </si>
  <si>
    <t>Stock Entitlement</t>
  </si>
  <si>
    <t>Odd share</t>
  </si>
  <si>
    <t>Odd share treatment</t>
  </si>
  <si>
    <t>Cash / odd share</t>
  </si>
  <si>
    <t>Odd share cash receivable</t>
  </si>
  <si>
    <t>Price per share</t>
  </si>
  <si>
    <t>Payable Amount</t>
  </si>
  <si>
    <t>Pay date</t>
  </si>
  <si>
    <t>Prepared by</t>
  </si>
  <si>
    <t>Checked by</t>
  </si>
  <si>
    <t>Valuation Date:</t>
  </si>
  <si>
    <t>VRG</t>
  </si>
  <si>
    <t>COVERTIBLE BOND - VALUATION</t>
  </si>
  <si>
    <t>Tổ chức phát hành</t>
  </si>
  <si>
    <t>CTCP Đầu tư Hạ tầng Kỹ thuật TP.HCM</t>
  </si>
  <si>
    <t>Tên chứng khoán</t>
  </si>
  <si>
    <t>Trái phiếu chuyển đổi Công ty cổ phần Đầu tư Hạ tầng Kỹ thuật Thành phố Hồ Chí Minh</t>
  </si>
  <si>
    <t>Mã chứng khoán</t>
  </si>
  <si>
    <t>CII41401</t>
  </si>
  <si>
    <t>Mệnh giá (VNĐ)</t>
  </si>
  <si>
    <t>Kỳ hạn</t>
  </si>
  <si>
    <t>Lãi suất</t>
  </si>
  <si>
    <t>Phương thức trả lãi</t>
  </si>
  <si>
    <t>Trả lãi định kỳ</t>
  </si>
  <si>
    <t>Ngày phát hành</t>
  </si>
  <si>
    <t>Ngày đáo hạn</t>
  </si>
  <si>
    <t>Ngày niêm yết</t>
  </si>
  <si>
    <t>Ngày GD chính thức</t>
  </si>
  <si>
    <t>năm</t>
  </si>
  <si>
    <t>THÔNG TIN VỀ QuỸ:</t>
  </si>
  <si>
    <t>Số lượng trái phiếu nắm giữ</t>
  </si>
  <si>
    <t>Giá mua</t>
  </si>
  <si>
    <t>Giá trị ghi sổ khoản đầu tư</t>
  </si>
  <si>
    <t>Lãi nhận hàng kỳ</t>
  </si>
  <si>
    <t>Lãi suất chiết khấu</t>
  </si>
  <si>
    <t>Lãi suất chính phủ kỳ hạn tương đương</t>
  </si>
  <si>
    <t>Phần bù rủi ro:</t>
  </si>
  <si>
    <t>ĐỊNH GIÁ TRÁI PHIẾU</t>
  </si>
  <si>
    <t>NHẬP DỮ LIỆU</t>
  </si>
  <si>
    <t>Ngày thanh toán</t>
  </si>
  <si>
    <t>Lãi suất coupon hàng năm</t>
  </si>
  <si>
    <t>Lãi suất khi đáo hạn</t>
  </si>
  <si>
    <t>Giá trị hoàn trả nợ gốc (% mệnh giá)</t>
  </si>
  <si>
    <t>Số lần trả lãi trong năm</t>
  </si>
  <si>
    <t>Hệ đếm ngày</t>
  </si>
  <si>
    <t>KẾT QuẢ</t>
  </si>
  <si>
    <t>Giá yết (% mệnh giá)</t>
  </si>
  <si>
    <t>Số ngày kể từ lần nhận lãi trước</t>
  </si>
  <si>
    <t>Số ngày trong kỳ trả lãi</t>
  </si>
  <si>
    <t>Lãi tích tụ</t>
  </si>
  <si>
    <t>Giá thanh toán (% mệnh giá)</t>
  </si>
  <si>
    <t>IRR</t>
  </si>
  <si>
    <t>Y4</t>
  </si>
  <si>
    <t>Y5</t>
  </si>
  <si>
    <t>Yield from Bloomberg:</t>
  </si>
  <si>
    <t>P</t>
  </si>
  <si>
    <t>Mệnh giá trái phiếu</t>
  </si>
  <si>
    <t>MG</t>
  </si>
  <si>
    <t xml:space="preserve">Rt </t>
  </si>
  <si>
    <t>Rc</t>
  </si>
  <si>
    <t>Lãi suất danh nghĩa</t>
  </si>
  <si>
    <t>Dn</t>
  </si>
  <si>
    <t>Số ngày kể từ ngày tính đến ngày trả lãi gần nhất</t>
  </si>
  <si>
    <t>E</t>
  </si>
  <si>
    <t>Số ngày kể từ ngày trả lãi trước ngày tính và ngày trả lãi gần nhất</t>
  </si>
  <si>
    <t>t</t>
  </si>
  <si>
    <t>Số lần trả lãi tiếp theo</t>
  </si>
  <si>
    <t>Lũy thừa</t>
  </si>
  <si>
    <t>Rt</t>
  </si>
  <si>
    <t>PV</t>
  </si>
  <si>
    <t>NPV</t>
  </si>
  <si>
    <t>AMD</t>
  </si>
  <si>
    <t>SFT</t>
  </si>
  <si>
    <t>SNC</t>
  </si>
  <si>
    <t>XPH</t>
  </si>
  <si>
    <t>S27</t>
  </si>
  <si>
    <t>SDJ</t>
  </si>
  <si>
    <t>T+2</t>
  </si>
  <si>
    <t>T+3</t>
  </si>
  <si>
    <t>Day T: New deposit (rollover)</t>
  </si>
  <si>
    <t>Day T: New deposit (with cash transfer)</t>
  </si>
  <si>
    <t>Day T: Matured/withdrawn deposit</t>
  </si>
  <si>
    <t>DDM</t>
  </si>
  <si>
    <t>KTL</t>
  </si>
  <si>
    <t>MIC</t>
  </si>
  <si>
    <t>SDF</t>
  </si>
  <si>
    <t>VTJ</t>
  </si>
  <si>
    <t>GTC</t>
  </si>
  <si>
    <t>TL4</t>
  </si>
  <si>
    <t>RCD</t>
  </si>
  <si>
    <t xml:space="preserve"> </t>
  </si>
  <si>
    <t>Contract No</t>
  </si>
  <si>
    <t>MBS</t>
  </si>
  <si>
    <t>IBS</t>
  </si>
  <si>
    <t>NOTE</t>
  </si>
  <si>
    <t>DATE</t>
  </si>
  <si>
    <t>DB</t>
  </si>
  <si>
    <t>CR</t>
  </si>
  <si>
    <t>DESCRIPTION</t>
  </si>
  <si>
    <t>SUB</t>
  </si>
  <si>
    <t>Giao dịch mua</t>
  </si>
  <si>
    <t>T</t>
  </si>
  <si>
    <t>RECLASSIFY BROKER FEE FOR BUY TXN</t>
  </si>
  <si>
    <t>CASH SETTLE FOR BUY TXN</t>
  </si>
  <si>
    <t>REVERSAL CASH SETTLE FOR BUY TXN</t>
  </si>
  <si>
    <t>Giao dịch bán</t>
  </si>
  <si>
    <t>RECLASSIFY BROKER FEE FOR SELL TXN</t>
  </si>
  <si>
    <t>REVERSAL BROKER FEE FOR SELL TXN</t>
  </si>
  <si>
    <t>Monthly fee accrual</t>
  </si>
  <si>
    <t>ACCRUAL AUDIT FEE WEEKLY</t>
  </si>
  <si>
    <t>ACCRUAL DIRECTOR FEE WEEKLY</t>
  </si>
  <si>
    <t>ACCRUAL WITHOLDING TAX OF DIRECTOR FEE WEEKLY</t>
  </si>
  <si>
    <t>ACCRUAL TRANSFER AGENCY WEEKLY</t>
  </si>
  <si>
    <t>ACCRUAL TRANSACTION FEE WEEKLY</t>
  </si>
  <si>
    <t>ACCRUAL ANNUAL FEE TO SSC</t>
  </si>
  <si>
    <t>ACCRUAL MANAGEMENT FEE WEEKLY</t>
  </si>
  <si>
    <t>ACCRUAL CUSTODY FEE WEEKLY</t>
  </si>
  <si>
    <t>ACCRUAL ADMIN FEE WEEKLY</t>
  </si>
  <si>
    <t>ACCRUAL FUND SERVICE FEE WEEKLY</t>
  </si>
  <si>
    <t>Reclassify accrual to payable</t>
  </si>
  <si>
    <t>RECLASSIFY MANAGEMENT FEE TO PAYABLES</t>
  </si>
  <si>
    <t>RECLASSIFY CUSTODY FEE TO PAYABLES</t>
  </si>
  <si>
    <t>RECLASSIFY ADMIN FEE TO PAYABLES</t>
  </si>
  <si>
    <t>RECLASSIFY FUND SERVICES FEE TO PAYABLES</t>
  </si>
  <si>
    <t>Thanh toán các loại phí</t>
  </si>
  <si>
    <t>PAYMENT FOR MANAGEMENT FEE - MM/YYYY</t>
  </si>
  <si>
    <t>PAYMENT FOR CUSTODY FEE - MM/YYYY</t>
  </si>
  <si>
    <t>PAYMENT FOR FUND ADMIN FEE - MM/YYYY</t>
  </si>
  <si>
    <t>PAYMENT FOR FUND SERVICE FEE - MM/YYYY</t>
  </si>
  <si>
    <t>PAYMENT FOR TRANSACTION FEE - MM/YYYY</t>
  </si>
  <si>
    <t>VF1 làm lệnh</t>
  </si>
  <si>
    <t>PAYMENT FOR TRANFER AGENT FEE - MM/YYYY</t>
  </si>
  <si>
    <t>Phí lưu ký tại VSD</t>
  </si>
  <si>
    <t>PAYMENT FOR SAFEKEEPING FEE - MM/YYYY</t>
  </si>
  <si>
    <t>Phí chuyển khoản tại VSD</t>
  </si>
  <si>
    <t>PAYMENT FOR CLEARING SETTLEMENT FEE FOR VSD - MM/YYYY</t>
  </si>
  <si>
    <t>PAYMENT FOR ANNUAL FEE TO SSC - MM/YYYY</t>
  </si>
  <si>
    <t>PAY DIRECTOR FEE</t>
  </si>
  <si>
    <t>PERSONAL INCOME TAX CHARGED ON DIRECTOR INCOME</t>
  </si>
  <si>
    <t>BANK CHARGE (DATED DD/MM/YYYY)</t>
  </si>
  <si>
    <t>Thanh toán các loại chi phí khác</t>
  </si>
  <si>
    <t>TRAVEL AND ACCOMODATION EXPENSE</t>
  </si>
  <si>
    <t>Các loại chi phí khác</t>
  </si>
  <si>
    <t>PROVISION FOR OVERDUE RECEIVABLE</t>
  </si>
  <si>
    <t xml:space="preserve">PAYMENT BROKER FEE OF </t>
  </si>
  <si>
    <t xml:space="preserve">RETURNED FUND FROM INVESTOR </t>
  </si>
  <si>
    <t>PAYMENT FOR INVESTOR</t>
  </si>
  <si>
    <t>BANK CHARGE ON RECEIVED DIVIDEND BY CASH</t>
  </si>
  <si>
    <t>PAYMENT POST SERVICE FEE</t>
  </si>
  <si>
    <t>ADJUST ACCRUED INTEREST INCOME OF CONVERTIBLE BOND</t>
  </si>
  <si>
    <t>Lãi tiền gửi</t>
  </si>
  <si>
    <t>ADJUST ACCRUED INTEREST INCOME</t>
  </si>
  <si>
    <t>Giao dịch subscription/redemption</t>
  </si>
  <si>
    <t>T (NAV+1)</t>
  </si>
  <si>
    <t>SUB/RED FEE ALLOCATION FOR DEALING</t>
  </si>
  <si>
    <t>REVERSAL REDEMPTION FEE</t>
  </si>
  <si>
    <t>INTERNAL TRANSFER CASH ACCOUNT</t>
  </si>
  <si>
    <t>TRANSFER FROM MASTER SUB ACC TO INVESTMENT ACC</t>
  </si>
  <si>
    <t>TRANSFER FROM SUB ACC TO MASTER SUB ACCOUNT</t>
  </si>
  <si>
    <t>CLEAR PENDING ALLOTMENT</t>
  </si>
  <si>
    <t>Giao dịch thanh toán phí subscription/redemption</t>
  </si>
  <si>
    <t>PAYMENT TAX OF SUB/RED OF</t>
  </si>
  <si>
    <t>PAYMENT TO DISTRIBUTOR (SUB/RED FEE OF</t>
  </si>
  <si>
    <t>PAYMENT TO FMC (SUB/RED FEE OF</t>
  </si>
  <si>
    <t xml:space="preserve">PAYMENT TO VSD </t>
  </si>
  <si>
    <t>SUBSCRIPTION FEE FOR TRADE 01 OCT 2014</t>
  </si>
  <si>
    <t>Sub</t>
  </si>
  <si>
    <t>Red</t>
  </si>
  <si>
    <t>C Hợi book</t>
  </si>
  <si>
    <t>T (Khi thành công)</t>
  </si>
  <si>
    <t>T (Khi làm file cash)</t>
  </si>
  <si>
    <t>SUB FEE ALLOCATION FOR DEALING</t>
  </si>
  <si>
    <t>RECEIVED CASH FOR SUBSCRIPTION</t>
  </si>
  <si>
    <t>Ngày nhận tiền</t>
  </si>
  <si>
    <t>X</t>
  </si>
  <si>
    <t>Code</t>
  </si>
  <si>
    <t>Tên đại lý phân phối</t>
  </si>
  <si>
    <t>003</t>
  </si>
  <si>
    <t>005</t>
  </si>
  <si>
    <t>Chứng khoán MB</t>
  </si>
  <si>
    <t>007</t>
  </si>
  <si>
    <t>Chứng khoán Công Thương</t>
  </si>
  <si>
    <t>009</t>
  </si>
  <si>
    <t>VCBS (Chứng khoán Ngoại thương)</t>
  </si>
  <si>
    <t>VCBS</t>
  </si>
  <si>
    <t>011</t>
  </si>
  <si>
    <t>HSC (Chứng khoán TPHCM)</t>
  </si>
  <si>
    <t>HSC</t>
  </si>
  <si>
    <t>017</t>
  </si>
  <si>
    <t>SBS (Sài gòn thương tín)</t>
  </si>
  <si>
    <t>023</t>
  </si>
  <si>
    <t>Chứng khoán Việt</t>
  </si>
  <si>
    <t>VIETSECURITY</t>
  </si>
  <si>
    <t>033</t>
  </si>
  <si>
    <t>Rồng Việt</t>
  </si>
  <si>
    <t>VIET DRAGON</t>
  </si>
  <si>
    <t>057</t>
  </si>
  <si>
    <t>KIS</t>
  </si>
  <si>
    <t>058</t>
  </si>
  <si>
    <t>FPTS</t>
  </si>
  <si>
    <t>068</t>
  </si>
  <si>
    <t>Chứng khoán Bản Việt</t>
  </si>
  <si>
    <t>VIET CAPITAL</t>
  </si>
  <si>
    <t>101</t>
  </si>
  <si>
    <t>Chứng khoán Nhật Bản</t>
  </si>
  <si>
    <t>JAPAN</t>
  </si>
  <si>
    <t>900</t>
  </si>
  <si>
    <t>Quản lý Quỹ Bản Việt</t>
  </si>
  <si>
    <t>VCFM</t>
  </si>
  <si>
    <t>909</t>
  </si>
  <si>
    <t>QLQ MB</t>
  </si>
  <si>
    <t>999</t>
  </si>
  <si>
    <t>VFM</t>
  </si>
  <si>
    <t>018</t>
  </si>
  <si>
    <t>Chứng khoán An Bình</t>
  </si>
  <si>
    <t>ABS</t>
  </si>
  <si>
    <t>021</t>
  </si>
  <si>
    <t>Chứng khoán VnDirect</t>
  </si>
  <si>
    <t>VnDirect</t>
  </si>
  <si>
    <t>VF1 only</t>
  </si>
  <si>
    <t>Shareholder</t>
  </si>
  <si>
    <t>Khi phát hành CCQ</t>
  </si>
  <si>
    <t>Dr</t>
  </si>
  <si>
    <t>Cr</t>
  </si>
  <si>
    <t>Value date</t>
  </si>
  <si>
    <t>140409 (3)</t>
  </si>
  <si>
    <t>140409 (4)</t>
  </si>
  <si>
    <t>140130 (7)</t>
  </si>
  <si>
    <t>212120 (2)</t>
  </si>
  <si>
    <t>140409 (2)</t>
  </si>
  <si>
    <t>Day T+3</t>
  </si>
  <si>
    <t>STATUS</t>
  </si>
  <si>
    <t>Date of Nav</t>
  </si>
  <si>
    <t>NET ASSET VALUE FOR FUND</t>
  </si>
  <si>
    <t>REPORT : SDNAR072</t>
  </si>
  <si>
    <t>Acc. Date</t>
  </si>
  <si>
    <t>Date of old Nav</t>
  </si>
  <si>
    <t>Group</t>
  </si>
  <si>
    <t>Account</t>
  </si>
  <si>
    <t>Percentage</t>
  </si>
  <si>
    <t>% of variation</t>
  </si>
  <si>
    <t>Cash in Bank</t>
  </si>
  <si>
    <t>CASH ASSET</t>
  </si>
  <si>
    <t>SUBSCRIPTION RECEIVABLES</t>
  </si>
  <si>
    <t>Payables on Redemption</t>
  </si>
  <si>
    <t>REDEMPTION PAYABLES</t>
  </si>
  <si>
    <t>Exp Accrual - Admin Fee</t>
  </si>
  <si>
    <t>Exp Accrual - Custody Fee</t>
  </si>
  <si>
    <t>Exp Accrual - Fund Svces Fee</t>
  </si>
  <si>
    <t>Exp Accrual - Transfer Agt Fee</t>
  </si>
  <si>
    <t>Exp Accrual - Other Expense</t>
  </si>
  <si>
    <t>Exp Accrual - Management Fee</t>
  </si>
  <si>
    <t>Sub-total NAV</t>
  </si>
  <si>
    <t>Net asset value</t>
  </si>
  <si>
    <t>Share type</t>
  </si>
  <si>
    <t>Qt. Of Share</t>
  </si>
  <si>
    <t>Variations</t>
  </si>
  <si>
    <t>Share price</t>
  </si>
  <si>
    <t>Subscription price</t>
  </si>
  <si>
    <t>Redemption price</t>
  </si>
  <si>
    <t>VIETNAM TECHCOM-EQUITY FUND</t>
  </si>
  <si>
    <t>Subscription Pending allotment</t>
  </si>
  <si>
    <t>PAYABLES</t>
  </si>
  <si>
    <t>Techcom</t>
  </si>
  <si>
    <t>TECHCOM EQUITY FUND</t>
  </si>
  <si>
    <t>Prov Unr P/L - Equities</t>
  </si>
  <si>
    <t>INVESTMENT - EQUITIES</t>
  </si>
  <si>
    <t>Due to Broker - Equity</t>
  </si>
  <si>
    <t>TRADE PAYABLES</t>
  </si>
  <si>
    <t>Exp Accrual - Transaction Fee</t>
  </si>
  <si>
    <t>FM</t>
  </si>
  <si>
    <t>DIST</t>
  </si>
  <si>
    <t>Tax payable on redemption</t>
  </si>
  <si>
    <t>Amount for 06/10/2015</t>
  </si>
  <si>
    <t>Prepaid Expenses</t>
  </si>
  <si>
    <t>PREPAID EXPENSE</t>
  </si>
  <si>
    <t>Due From Broker - Equities</t>
  </si>
  <si>
    <t>TRADE RECEIVABLES</t>
  </si>
  <si>
    <t>TAX</t>
  </si>
  <si>
    <t>-</t>
  </si>
  <si>
    <t>Subscription fee payable - FM</t>
  </si>
  <si>
    <t>SUBSCRIPTION PAYABLES</t>
  </si>
  <si>
    <t>1/</t>
  </si>
  <si>
    <t>27/10/2015 00:00</t>
  </si>
  <si>
    <t>27/10/2015</t>
  </si>
  <si>
    <t>Fund</t>
  </si>
  <si>
    <t>TCEF1</t>
  </si>
  <si>
    <t>27/10/2015 20:55</t>
  </si>
  <si>
    <t>Currency</t>
  </si>
  <si>
    <t>Type</t>
  </si>
  <si>
    <t>Unofficial</t>
  </si>
  <si>
    <t>Historical</t>
  </si>
  <si>
    <t>Amount for 27/10/2015</t>
  </si>
  <si>
    <t>Dividend Receivable</t>
  </si>
  <si>
    <t>RECEIVABLES</t>
  </si>
  <si>
    <t>Due to Broker -Cash</t>
  </si>
  <si>
    <t>2/</t>
  </si>
  <si>
    <t>TCE</t>
  </si>
  <si>
    <t xml:space="preserve"> Management Fee Payable</t>
  </si>
  <si>
    <t>STT</t>
  </si>
  <si>
    <t>1. Tên công ty quản lý quỹ:</t>
  </si>
  <si>
    <t>Fund Management Company:</t>
  </si>
  <si>
    <t>2. Tên ngân hàng giám sát:</t>
  </si>
  <si>
    <t>Ngân hàng TMCP Đầu tư và Phát triển Việt Nam, Chi Nhánh Hà Thành</t>
  </si>
  <si>
    <t>Custodian and Supervisory Bank:</t>
  </si>
  <si>
    <t>Bank for Investment and Development of Vietnam JSC, Hathanh Branch</t>
  </si>
  <si>
    <t>3. Tên quỹ:</t>
  </si>
  <si>
    <t>Name of the fund:</t>
  </si>
  <si>
    <t>Đơn vị tính/Unit: VND/%</t>
  </si>
  <si>
    <t>CHỈ TIÊU</t>
  </si>
  <si>
    <t>KỲ BÁO CÁO</t>
  </si>
  <si>
    <t>REPORTING PERIOD</t>
  </si>
  <si>
    <t>Giá trị tài sản ròng</t>
  </si>
  <si>
    <t>Net asset value (NAV)</t>
  </si>
  <si>
    <t>Giá trị tài sản ròng đầu kỳ</t>
  </si>
  <si>
    <t>Net asset value (NAV) at the beginning of period</t>
  </si>
  <si>
    <t>Giá trị tài sản ròng cuối kỳ</t>
  </si>
  <si>
    <t>Net asset value (NAV) at the ending of period</t>
  </si>
  <si>
    <t>Thay đổi do các hoạt động liên quan đến đầu tư của Quỹ trong kỳ/</t>
  </si>
  <si>
    <t xml:space="preserve">Change due to the fund's investment activities </t>
  </si>
  <si>
    <t>Thay đổi do việc phân phối thu nhập của quỹ cho các nhà đầu tư trong kỳ/</t>
  </si>
  <si>
    <t xml:space="preserve">Change due to the fund's income distribution for investors </t>
  </si>
  <si>
    <t>Giá trị tài sản ròng cao nhất/thấp nhất trong vòng 52 tuần gần nhất</t>
  </si>
  <si>
    <t>Highest/Lowest NAV within the nearest 52 weeks</t>
  </si>
  <si>
    <t>Đại diện có thẩm quyền của Ngân hàng giám sát</t>
  </si>
  <si>
    <t>Đại diện có thẩm quyền của Công ty Quản lý quỹ</t>
  </si>
  <si>
    <t>Authorised Representative of Fund management</t>
  </si>
  <si>
    <t>Công ty cổ phần Quản lý Quỹ Kỹ Thương</t>
  </si>
  <si>
    <t>Techcom Capital Joint Stock Company</t>
  </si>
  <si>
    <t>Phụ lục XXIV: Báo cáo về thay đổi giá trị tài sản ròng</t>
  </si>
  <si>
    <t>Appendix: XXIV: report on change  of net asset value</t>
  </si>
  <si>
    <t xml:space="preserve">  (Promulgated with the Cicurlar 98/2020/TT_BTC on November 16th, 2020 of Ministry of Finance</t>
  </si>
  <si>
    <t>BÁO CÁO VỀ THAY ĐỔI GIÁ TRỊ TÀI SẢN RÒNG</t>
  </si>
  <si>
    <t>REPORT ON CHANGE OF NET ASSET VALUE</t>
  </si>
  <si>
    <t>Kính gửi:</t>
  </si>
  <si>
    <t>Ủy ban Chứng khoán Nhà Nước</t>
  </si>
  <si>
    <t>To:</t>
  </si>
  <si>
    <t>State  Securities Commision of Vietnam</t>
  </si>
  <si>
    <t>4. Kỳ báo cáo:</t>
  </si>
  <si>
    <t>Reporting Period:</t>
  </si>
  <si>
    <t>I</t>
  </si>
  <si>
    <t>Thay đổi giá trị tài sản ròng trên một chứng chỉ quỹ trong kỳ so với kỳ trước</t>
  </si>
  <si>
    <t>Tỷ lệ sở hữu nước ngoài</t>
  </si>
  <si>
    <t>Thay đổi giá trị tài sản ròng trong kỳ, trong đó</t>
  </si>
  <si>
    <t xml:space="preserve">Change in NAV during the period, in which </t>
  </si>
  <si>
    <t>Change in NAV per certificate, compared with the previous period</t>
  </si>
  <si>
    <t>Change of NAV due to redemption, subscription of Fund Certificate</t>
  </si>
  <si>
    <t>Ngày lập báo cáo:</t>
  </si>
  <si>
    <t>Reporting date:</t>
  </si>
  <si>
    <t xml:space="preserve">                   (Ban hành kèm theo thông tư 98/2020/TT-BTC ngày 16 tháng 11 năm 2020 của Bộ Tài chính)</t>
  </si>
  <si>
    <t>Thay đổi NAV do mua lại, phát hành thêm Chứng chỉ quỹ</t>
  </si>
  <si>
    <r>
      <t>của quỹ/</t>
    </r>
    <r>
      <rPr>
        <i/>
        <sz val="11"/>
        <rFont val="Times New Roman"/>
        <family val="1"/>
      </rPr>
      <t>the fund</t>
    </r>
  </si>
  <si>
    <r>
      <rPr>
        <sz val="11"/>
        <rFont val="Times New Roman"/>
        <family val="1"/>
      </rPr>
      <t>của một chứng chỉ quỹ</t>
    </r>
    <r>
      <rPr>
        <i/>
        <sz val="11"/>
        <rFont val="Times New Roman"/>
        <family val="1"/>
        <charset val="163"/>
      </rPr>
      <t>/ per Certificate</t>
    </r>
  </si>
  <si>
    <r>
      <t>của quỹ /</t>
    </r>
    <r>
      <rPr>
        <i/>
        <sz val="11"/>
        <rFont val="Times New Roman"/>
        <family val="1"/>
      </rPr>
      <t>the fund</t>
    </r>
  </si>
  <si>
    <r>
      <rPr>
        <sz val="11"/>
        <rFont val="Times New Roman"/>
        <family val="1"/>
      </rPr>
      <t>của một chứng chỉ quỹ/</t>
    </r>
    <r>
      <rPr>
        <i/>
        <sz val="11"/>
        <rFont val="Times New Roman"/>
        <family val="1"/>
        <charset val="163"/>
      </rPr>
      <t xml:space="preserve"> per Certificate</t>
    </r>
  </si>
  <si>
    <r>
      <t>Giá trị cao nhất (VND)/</t>
    </r>
    <r>
      <rPr>
        <i/>
        <sz val="11"/>
        <rFont val="Times New Roman"/>
        <family val="1"/>
      </rPr>
      <t xml:space="preserve"> Highest value (VND)</t>
    </r>
  </si>
  <si>
    <r>
      <t xml:space="preserve">Giá trị thấp nhất (VND)/ </t>
    </r>
    <r>
      <rPr>
        <i/>
        <sz val="11"/>
        <rFont val="Times New Roman"/>
        <family val="1"/>
      </rPr>
      <t>Lowest value (VND)</t>
    </r>
  </si>
  <si>
    <r>
      <t>Số lượng chứng chỉ quỹ/</t>
    </r>
    <r>
      <rPr>
        <i/>
        <sz val="11"/>
        <rFont val="Times New Roman"/>
        <family val="1"/>
      </rPr>
      <t>Total amount</t>
    </r>
  </si>
  <si>
    <r>
      <t>Tổng giá trị/</t>
    </r>
    <r>
      <rPr>
        <i/>
        <sz val="11"/>
        <rFont val="Times New Roman"/>
        <family val="1"/>
      </rPr>
      <t>Total value</t>
    </r>
  </si>
  <si>
    <r>
      <rPr>
        <i/>
        <sz val="11"/>
        <rFont val="Times New Roman"/>
        <family val="1"/>
        <charset val="163"/>
      </rPr>
      <t>Authorised Representative of Supervisory bank</t>
    </r>
    <r>
      <rPr>
        <b/>
        <sz val="11"/>
        <rFont val="Times New Roman"/>
        <family val="1"/>
      </rPr>
      <t xml:space="preserve"> </t>
    </r>
  </si>
  <si>
    <t>Techcom Small and Medium Enterprise Equity Fund</t>
  </si>
  <si>
    <t>Quỹ Đầu tư Cổ phiếu Doanh nghiệp vừa và nhỏ Techcom</t>
  </si>
  <si>
    <t>Ngân hàng TMCP Đầu tư và Phát triển Việt Nam - CN Hà Thành</t>
  </si>
  <si>
    <t>Công Ty Cổ phần QLQ Kỹ Thương</t>
  </si>
  <si>
    <t>Phó giám đốc phòng Giao dịch và dịch vụ chứng khoán</t>
  </si>
  <si>
    <t>Vũ Minh Hồng</t>
  </si>
  <si>
    <r>
      <t>Tỷ lệ sở hữu/</t>
    </r>
    <r>
      <rPr>
        <i/>
        <sz val="11"/>
        <rFont val="Times New Roman"/>
        <family val="1"/>
      </rPr>
      <t>Ownership ratio</t>
    </r>
  </si>
  <si>
    <t>Phí Tuấn Thành</t>
  </si>
  <si>
    <t>Tổng Giám đốc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</si>
</sst>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3">
    <numFmt numFmtId="41" formatCode="_(* #,##0_);_(* \(#,##0\);_(* &quot;-&quot;_);_(@_)"/>
    <numFmt numFmtId="43" formatCode="_(* #,##0.00_);_(* \(#,##0.00\);_(* &quot;-&quot;??_);_(@_)"/>
    <numFmt numFmtId="164" formatCode="#,##0\ &quot;₫&quot;;\-#,##0\ &quot;₫&quot;"/>
    <numFmt numFmtId="165" formatCode="#,##0\ &quot;₫&quot;;[Red]\-#,##0\ &quot;₫&quot;"/>
    <numFmt numFmtId="166" formatCode="_-* #,##0\ &quot;₫&quot;_-;\-* #,##0\ &quot;₫&quot;_-;_-* &quot;-&quot;\ &quot;₫&quot;_-;_-@_-"/>
    <numFmt numFmtId="167" formatCode="_-* #,##0.00\ &quot;₫&quot;_-;\-* #,##0.00\ &quot;₫&quot;_-;_-* &quot;-&quot;??\ &quot;₫&quot;_-;_-@_-"/>
    <numFmt numFmtId="168" formatCode="_-* #,##0.00\ _₫_-;\-* #,##0.00\ _₫_-;_-* &quot;-&quot;??\ _₫_-;_-@_-"/>
    <numFmt numFmtId="169" formatCode="_-* #,##0_-;\-* #,##0_-;_-* &quot;-&quot;_-;_-@_-"/>
    <numFmt numFmtId="170" formatCode="_-* #,##0.00_-;\-* #,##0.00_-;_-* &quot;-&quot;??_-;_-@_-"/>
    <numFmt numFmtId="171" formatCode="_(* #,##0_);_(* \(#,##0\);_(* &quot;-&quot;??_);_(@_)"/>
    <numFmt numFmtId="172" formatCode="[$-409]d\-mmm\-yy;@"/>
    <numFmt numFmtId="173" formatCode="[$-409]d\-mmm\-yyyy;@"/>
    <numFmt numFmtId="174" formatCode="#,##0,_);[Red]\(#,##0,\)"/>
    <numFmt numFmtId="175" formatCode="&quot;$&quot;#,##0.00"/>
    <numFmt numFmtId="176" formatCode="_([$€-2]* #,##0.00_);_([$€-2]* \(#,##0.00\);_([$€-2]* &quot;-&quot;??_)"/>
    <numFmt numFmtId="177" formatCode="[$-409]dd\ mmmm\ yyyy;@"/>
    <numFmt numFmtId="178" formatCode="_-* #,##0_-;\-* #,##0_-;_-* &quot;-&quot;??_-;_-@_-"/>
    <numFmt numFmtId="179" formatCode="#,##0_ ;[Red]\-#,##0\ "/>
    <numFmt numFmtId="180" formatCode="[$-1010000]d/m/yyyy;@"/>
    <numFmt numFmtId="181" formatCode="[$-409]mmmm\ d\,\ yyyy;@"/>
    <numFmt numFmtId="182" formatCode="dd/mm/yyyy;@"/>
    <numFmt numFmtId="183" formatCode="&quot;\&quot;#,##0;[Red]&quot;\&quot;&quot;\&quot;\-#,##0"/>
    <numFmt numFmtId="184" formatCode="&quot;\&quot;#,##0.00;[Red]&quot;\&quot;\-#,##0.00"/>
    <numFmt numFmtId="185" formatCode="0.0"/>
    <numFmt numFmtId="186" formatCode="&quot;\&quot;#,##0;[Red]&quot;\&quot;\-#,##0"/>
    <numFmt numFmtId="187" formatCode="#,##0;[Red]&quot;-&quot;#,##0"/>
    <numFmt numFmtId="188" formatCode="0.000"/>
    <numFmt numFmtId="189" formatCode="#,##0.00;[Red]&quot;-&quot;#,##0.00"/>
    <numFmt numFmtId="190" formatCode="mmm"/>
    <numFmt numFmtId="191" formatCode="0.0%"/>
    <numFmt numFmtId="192" formatCode="#,##0;\(#,##0\)"/>
    <numFmt numFmtId="193" formatCode="_(* #.##0_);_(* \(#.##0\);_(* &quot;-&quot;_);_(@_)"/>
    <numFmt numFmtId="194" formatCode="_ &quot;R&quot;\ * #,##0_ ;_ &quot;R&quot;\ * \-#,##0_ ;_ &quot;R&quot;\ * &quot;-&quot;_ ;_ @_ "/>
    <numFmt numFmtId="195" formatCode="0.000%"/>
    <numFmt numFmtId="196" formatCode="\$#&quot;,&quot;##0\ ;\(\$#&quot;,&quot;##0\)"/>
    <numFmt numFmtId="197" formatCode="\t0.00%"/>
    <numFmt numFmtId="198" formatCode="_-* #,##0\ _D_M_-;\-* #,##0\ _D_M_-;_-* &quot;-&quot;\ _D_M_-;_-@_-"/>
    <numFmt numFmtId="199" formatCode="_-* #,##0.00\ _D_M_-;\-* #,##0.00\ _D_M_-;_-* &quot;-&quot;??\ _D_M_-;_-@_-"/>
    <numFmt numFmtId="200" formatCode="\t#\ ??/??"/>
    <numFmt numFmtId="201" formatCode="_-[$€-2]* #,##0.00_-;\-[$€-2]* #,##0.00_-;_-[$€-2]* &quot;-&quot;??_-"/>
    <numFmt numFmtId="202" formatCode="#,##0\ "/>
    <numFmt numFmtId="203" formatCode="#."/>
    <numFmt numFmtId="204" formatCode="#,###"/>
    <numFmt numFmtId="205" formatCode="_-&quot;₫&quot;* #,##0_-;\-&quot;₫&quot;* #,##0_-;_-&quot;₫&quot;* &quot;-&quot;_-;_-@_-"/>
    <numFmt numFmtId="206" formatCode="_-&quot;₫&quot;* #,##0.00_-;\-&quot;₫&quot;* #,##0.00_-;_-&quot;₫&quot;* &quot;-&quot;??_-;_-@_-"/>
    <numFmt numFmtId="207" formatCode="#,##0\ &quot;F&quot;;[Red]\-#,##0\ &quot;F&quot;"/>
    <numFmt numFmtId="208" formatCode="#,##0.000;[Red]#,##0.000"/>
    <numFmt numFmtId="209" formatCode="0.00_)"/>
    <numFmt numFmtId="210" formatCode="#,##0.0;[Red]#,##0.0"/>
    <numFmt numFmtId="211" formatCode="0%_);\(0%\)"/>
    <numFmt numFmtId="212" formatCode="d"/>
    <numFmt numFmtId="213" formatCode="#"/>
    <numFmt numFmtId="214" formatCode="&quot;¡Ì&quot;#,##0;[Red]\-&quot;¡Ì&quot;#,##0"/>
    <numFmt numFmtId="215" formatCode="#,##0.00\ &quot;F&quot;;[Red]\-#,##0.00\ &quot;F&quot;"/>
    <numFmt numFmtId="216" formatCode="_-* #,##0\ &quot;F&quot;_-;\-* #,##0\ &quot;F&quot;_-;_-* &quot;-&quot;\ &quot;F&quot;_-;_-@_-"/>
    <numFmt numFmtId="217" formatCode="#,##0.00\ &quot;F&quot;;\-#,##0.00\ &quot;F&quot;"/>
    <numFmt numFmtId="218" formatCode="_-* #,##0\ &quot;DM&quot;_-;\-* #,##0\ &quot;DM&quot;_-;_-* &quot;-&quot;\ &quot;DM&quot;_-;_-@_-"/>
    <numFmt numFmtId="219" formatCode="_-* #,##0.00\ &quot;DM&quot;_-;\-* #,##0.00\ &quot;DM&quot;_-;_-* &quot;-&quot;??\ &quot;DM&quot;_-;_-@_-"/>
    <numFmt numFmtId="220" formatCode="_ * #,##0.00_ ;_ * \-#,##0.00_ ;_ * &quot;-&quot;??_ ;_ @_ "/>
    <numFmt numFmtId="221" formatCode="_ * #,##0_ ;_ * \-#,##0_ ;_ * &quot;-&quot;_ ;_ @_ "/>
    <numFmt numFmtId="222" formatCode="#,##0\ &quot;₫&quot;_);[Red]\(#,##0\ &quot;₫&quot;\)"/>
    <numFmt numFmtId="223" formatCode="0.0000000000000000000"/>
    <numFmt numFmtId="224" formatCode="_-* #,##0\ _₫_-;\-* #,##0\ _₫_-;_-* &quot;-&quot;??\ _₫_-;_-@_-"/>
  </numFmts>
  <fonts count="17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63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9"/>
      <name val="Times New Roman"/>
      <family val="1"/>
    </font>
    <font>
      <sz val="10"/>
      <name val="VNI-Times"/>
    </font>
    <font>
      <sz val="12"/>
      <name val="Times New Roman"/>
      <family val="1"/>
    </font>
    <font>
      <sz val="10"/>
      <color indexed="8"/>
      <name val="Times New Roman"/>
      <family val="1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sz val="9"/>
      <color indexed="18"/>
      <name val="Arial"/>
      <family val="2"/>
    </font>
    <font>
      <sz val="8"/>
      <color indexed="18"/>
      <name val="Arial"/>
      <family val="2"/>
    </font>
    <font>
      <i/>
      <sz val="9"/>
      <color indexed="18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i/>
      <sz val="10"/>
      <color indexed="18"/>
      <name val="Arial"/>
      <family val="2"/>
    </font>
    <font>
      <b/>
      <sz val="9"/>
      <color indexed="12"/>
      <name val="Times New Roman"/>
      <family val="1"/>
    </font>
    <font>
      <b/>
      <i/>
      <sz val="10"/>
      <color indexed="20"/>
      <name val="Times New Roman"/>
      <family val="1"/>
    </font>
    <font>
      <b/>
      <sz val="9"/>
      <color indexed="18"/>
      <name val="Times New Roman"/>
      <family val="1"/>
    </font>
    <font>
      <b/>
      <sz val="10"/>
      <color indexed="20"/>
      <name val="Times New Roman"/>
      <family val="1"/>
    </font>
    <font>
      <b/>
      <sz val="9"/>
      <color indexed="58"/>
      <name val="Times New Roman"/>
      <family val="1"/>
    </font>
    <font>
      <b/>
      <sz val="9"/>
      <color indexed="20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63"/>
      <name val="Arial"/>
      <family val="2"/>
    </font>
    <font>
      <b/>
      <sz val="11"/>
      <name val="Times New Roman"/>
      <family val="1"/>
      <charset val="163"/>
    </font>
    <font>
      <i/>
      <sz val="11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20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0"/>
      <name val="Times New Roman"/>
      <family val="1"/>
    </font>
    <font>
      <b/>
      <sz val="20"/>
      <color theme="1"/>
      <name val="Times New Roman"/>
      <family val="1"/>
    </font>
    <font>
      <b/>
      <u/>
      <sz val="14"/>
      <color theme="1"/>
      <name val="Times New Roman"/>
      <family val="1"/>
    </font>
    <font>
      <sz val="10"/>
      <color rgb="FFFF0000"/>
      <name val="Arial"/>
      <family val="2"/>
    </font>
    <font>
      <sz val="10"/>
      <color rgb="FF00B050"/>
      <name val="Arial"/>
      <family val="2"/>
    </font>
    <font>
      <b/>
      <sz val="11"/>
      <color rgb="FFFF0000"/>
      <name val="Calibri"/>
      <family val="2"/>
      <scheme val="minor"/>
    </font>
    <font>
      <sz val="10"/>
      <color rgb="FF000000"/>
      <name val="Tahoma"/>
      <family val="2"/>
    </font>
    <font>
      <sz val="8"/>
      <color rgb="FF000000"/>
      <name val="Arial"/>
      <family val="2"/>
    </font>
    <font>
      <sz val="11"/>
      <color rgb="FF000000"/>
      <name val="Arial"/>
      <family val="2"/>
    </font>
    <font>
      <b/>
      <sz val="18"/>
      <color theme="3"/>
      <name val="Cambria"/>
      <family val="2"/>
      <charset val="163"/>
      <scheme val="major"/>
    </font>
    <font>
      <b/>
      <sz val="15"/>
      <color theme="3"/>
      <name val="Calibri"/>
      <family val="2"/>
      <charset val="163"/>
      <scheme val="minor"/>
    </font>
    <font>
      <b/>
      <sz val="13"/>
      <color theme="3"/>
      <name val="Calibri"/>
      <family val="2"/>
      <charset val="163"/>
      <scheme val="minor"/>
    </font>
    <font>
      <b/>
      <sz val="11"/>
      <color theme="3"/>
      <name val="Calibri"/>
      <family val="2"/>
      <charset val="163"/>
      <scheme val="minor"/>
    </font>
    <font>
      <sz val="11"/>
      <color rgb="FF006100"/>
      <name val="Calibri"/>
      <family val="2"/>
      <charset val="163"/>
      <scheme val="minor"/>
    </font>
    <font>
      <sz val="11"/>
      <color rgb="FF9C0006"/>
      <name val="Calibri"/>
      <family val="2"/>
      <charset val="163"/>
      <scheme val="minor"/>
    </font>
    <font>
      <sz val="11"/>
      <color rgb="FF9C6500"/>
      <name val="Calibri"/>
      <family val="2"/>
      <charset val="163"/>
      <scheme val="minor"/>
    </font>
    <font>
      <sz val="11"/>
      <color rgb="FF3F3F76"/>
      <name val="Calibri"/>
      <family val="2"/>
      <charset val="163"/>
      <scheme val="minor"/>
    </font>
    <font>
      <b/>
      <sz val="11"/>
      <color rgb="FF3F3F3F"/>
      <name val="Calibri"/>
      <family val="2"/>
      <charset val="163"/>
      <scheme val="minor"/>
    </font>
    <font>
      <b/>
      <sz val="11"/>
      <color rgb="FFFA7D00"/>
      <name val="Calibri"/>
      <family val="2"/>
      <charset val="163"/>
      <scheme val="minor"/>
    </font>
    <font>
      <sz val="11"/>
      <color rgb="FFFA7D00"/>
      <name val="Calibri"/>
      <family val="2"/>
      <charset val="163"/>
      <scheme val="minor"/>
    </font>
    <font>
      <b/>
      <sz val="11"/>
      <color theme="0"/>
      <name val="Calibri"/>
      <family val="2"/>
      <charset val="163"/>
      <scheme val="minor"/>
    </font>
    <font>
      <sz val="11"/>
      <color rgb="FFFF0000"/>
      <name val="Calibri"/>
      <family val="2"/>
      <charset val="163"/>
      <scheme val="minor"/>
    </font>
    <font>
      <i/>
      <sz val="11"/>
      <color rgb="FF7F7F7F"/>
      <name val="Calibri"/>
      <family val="2"/>
      <charset val="163"/>
      <scheme val="minor"/>
    </font>
    <font>
      <b/>
      <sz val="11"/>
      <color theme="1"/>
      <name val="Calibri"/>
      <family val="2"/>
      <charset val="163"/>
      <scheme val="minor"/>
    </font>
    <font>
      <sz val="11"/>
      <color theme="0"/>
      <name val="Calibri"/>
      <family val="2"/>
      <charset val="163"/>
      <scheme val="minor"/>
    </font>
    <font>
      <sz val="8.25"/>
      <name val="Microsoft Sans Serif"/>
      <family val="2"/>
    </font>
    <font>
      <b/>
      <sz val="13"/>
      <name val="Times New Roman"/>
      <family val="1"/>
    </font>
    <font>
      <b/>
      <i/>
      <sz val="13"/>
      <name val="Times New Roman"/>
      <family val="1"/>
    </font>
    <font>
      <i/>
      <sz val="10"/>
      <name val="Times New Roman"/>
      <family val="1"/>
    </font>
    <font>
      <i/>
      <sz val="12"/>
      <name val="Times New Roman"/>
      <family val="1"/>
    </font>
    <font>
      <sz val="13"/>
      <name val="Times New Roman"/>
      <family val="1"/>
    </font>
    <font>
      <i/>
      <sz val="10"/>
      <name val="Arial"/>
      <family val="2"/>
    </font>
    <font>
      <sz val="11"/>
      <name val="Times New Roman"/>
      <family val="1"/>
      <charset val="163"/>
    </font>
    <font>
      <b/>
      <i/>
      <sz val="11"/>
      <name val="Times New Roman"/>
      <family val="1"/>
    </font>
    <font>
      <b/>
      <sz val="10"/>
      <name val="Times New Roman"/>
      <family val="1"/>
      <charset val="163"/>
    </font>
    <font>
      <i/>
      <sz val="11"/>
      <name val="Times New Roman"/>
      <family val="1"/>
      <charset val="163"/>
    </font>
    <font>
      <i/>
      <sz val="13"/>
      <name val="Times New Roman"/>
      <family val="1"/>
    </font>
    <font>
      <sz val="8.25"/>
      <name val="Microsoft Sans Serif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name val=".VnTime"/>
      <family val="2"/>
    </font>
    <font>
      <sz val="10"/>
      <name val="?? ??"/>
      <family val="1"/>
      <charset val="136"/>
    </font>
    <font>
      <sz val="14"/>
      <name val="??"/>
      <family val="3"/>
      <charset val="129"/>
    </font>
    <font>
      <sz val="9"/>
      <name val="Arial"/>
      <family val="2"/>
    </font>
    <font>
      <sz val="11"/>
      <name val="??"/>
      <family val="3"/>
      <charset val="129"/>
    </font>
    <font>
      <sz val="12"/>
      <name val="Courier"/>
      <family val="3"/>
    </font>
    <font>
      <sz val="10"/>
      <name val=".VnTime"/>
      <family val="2"/>
    </font>
    <font>
      <sz val="12"/>
      <name val="¹UAAA¼"/>
      <family val="3"/>
      <charset val="129"/>
    </font>
    <font>
      <sz val="12"/>
      <name val="¹ÙÅÁÃ¼"/>
      <family val="1"/>
      <charset val="129"/>
    </font>
    <font>
      <sz val="11"/>
      <name val="µ¸¿ò"/>
      <charset val="129"/>
    </font>
    <font>
      <sz val="12"/>
      <name val="Helv"/>
      <family val="2"/>
    </font>
    <font>
      <b/>
      <sz val="10"/>
      <name val="Helv"/>
    </font>
    <font>
      <sz val="10"/>
      <name val="VNI-Aptima"/>
    </font>
    <font>
      <sz val="11"/>
      <name val="VnArial"/>
    </font>
    <font>
      <sz val="10"/>
      <name val="MS Serif"/>
      <family val="1"/>
    </font>
    <font>
      <sz val="10"/>
      <name val="Courier"/>
      <family val="3"/>
    </font>
    <font>
      <sz val="13"/>
      <name val=".VnTime"/>
      <family val="2"/>
    </font>
    <font>
      <sz val="10"/>
      <color indexed="16"/>
      <name val="MS Serif"/>
      <family val="1"/>
    </font>
    <font>
      <sz val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"/>
      <color indexed="8"/>
      <name val="Courier"/>
      <family val="3"/>
    </font>
    <font>
      <sz val="12"/>
      <name val="VNI-Aptima"/>
    </font>
    <font>
      <b/>
      <sz val="11"/>
      <name val="Helv"/>
    </font>
    <font>
      <sz val="10"/>
      <name val=".VnAvant"/>
      <family val="2"/>
    </font>
    <font>
      <sz val="12"/>
      <name val="Arial"/>
      <family val="2"/>
    </font>
    <font>
      <sz val="7"/>
      <name val="Small Fonts"/>
      <family val="2"/>
    </font>
    <font>
      <b/>
      <sz val="12"/>
      <name val="VN-NTime"/>
    </font>
    <font>
      <b/>
      <i/>
      <sz val="16"/>
      <name val="Helv"/>
    </font>
    <font>
      <sz val="10"/>
      <name val="MS Sans Serif"/>
      <family val="2"/>
    </font>
    <font>
      <sz val="10"/>
      <name val="Tms Rmn"/>
      <family val="1"/>
    </font>
    <font>
      <sz val="11"/>
      <name val="3C_Times_T"/>
    </font>
    <font>
      <b/>
      <sz val="8"/>
      <color indexed="8"/>
      <name val="Helv"/>
      <family val="2"/>
    </font>
    <font>
      <b/>
      <sz val="13"/>
      <color indexed="8"/>
      <name val=".VnTimeH"/>
      <family val="2"/>
    </font>
    <font>
      <b/>
      <sz val="10"/>
      <color indexed="10"/>
      <name val="Arial"/>
      <family val="2"/>
    </font>
    <font>
      <b/>
      <sz val="12"/>
      <name val=".vntime"/>
      <family val="2"/>
    </font>
    <font>
      <b/>
      <sz val="10"/>
      <name val=".VnTime"/>
      <family val="2"/>
    </font>
    <font>
      <sz val="9"/>
      <name val=".VnTime"/>
      <family val="2"/>
    </font>
    <font>
      <sz val="22"/>
      <name val="ＭＳ 明朝"/>
      <family val="1"/>
      <charset val="128"/>
    </font>
    <font>
      <sz val="16"/>
      <name val="AngsanaUPC"/>
      <family val="3"/>
    </font>
    <font>
      <sz val="10"/>
      <name val=" "/>
      <family val="1"/>
      <charset val="136"/>
    </font>
    <font>
      <sz val="14"/>
      <name val="뼻뮝"/>
      <family val="3"/>
    </font>
    <font>
      <sz val="12"/>
      <color indexed="8"/>
      <name val="바탕체"/>
      <family val="1"/>
      <charset val="129"/>
    </font>
    <font>
      <sz val="12"/>
      <name val="뼻뮝"/>
      <family val="3"/>
    </font>
    <font>
      <sz val="12"/>
      <name val="바탕체"/>
      <family val="1"/>
    </font>
    <font>
      <sz val="10"/>
      <name val="굴림체"/>
      <family val="3"/>
    </font>
    <font>
      <sz val="14"/>
      <name val="ＭＳ 明朝"/>
      <family val="1"/>
      <charset val="128"/>
    </font>
    <font>
      <sz val="18"/>
      <color theme="3"/>
      <name val="Cambria"/>
      <family val="2"/>
      <charset val="1"/>
      <scheme val="major"/>
    </font>
    <font>
      <b/>
      <sz val="15"/>
      <color theme="3"/>
      <name val="Calibri"/>
      <family val="2"/>
      <charset val="1"/>
      <scheme val="minor"/>
    </font>
    <font>
      <b/>
      <sz val="13"/>
      <color theme="3"/>
      <name val="Calibri"/>
      <family val="2"/>
      <charset val="1"/>
      <scheme val="minor"/>
    </font>
    <font>
      <b/>
      <sz val="11"/>
      <color theme="3"/>
      <name val="Calibri"/>
      <family val="2"/>
      <charset val="1"/>
      <scheme val="minor"/>
    </font>
    <font>
      <sz val="11"/>
      <color rgb="FF006100"/>
      <name val="Calibri"/>
      <family val="2"/>
      <charset val="1"/>
      <scheme val="minor"/>
    </font>
    <font>
      <sz val="11"/>
      <color rgb="FF9C0006"/>
      <name val="Calibri"/>
      <family val="2"/>
      <charset val="1"/>
      <scheme val="minor"/>
    </font>
    <font>
      <sz val="11"/>
      <color rgb="FF9C6500"/>
      <name val="Calibri"/>
      <family val="2"/>
      <charset val="1"/>
      <scheme val="minor"/>
    </font>
    <font>
      <sz val="11"/>
      <color rgb="FF3F3F76"/>
      <name val="Calibri"/>
      <family val="2"/>
      <charset val="1"/>
      <scheme val="minor"/>
    </font>
    <font>
      <b/>
      <sz val="11"/>
      <color rgb="FF3F3F3F"/>
      <name val="Calibri"/>
      <family val="2"/>
      <charset val="1"/>
      <scheme val="minor"/>
    </font>
    <font>
      <b/>
      <sz val="11"/>
      <color rgb="FFFA7D00"/>
      <name val="Calibri"/>
      <family val="2"/>
      <charset val="1"/>
      <scheme val="minor"/>
    </font>
    <font>
      <sz val="11"/>
      <color rgb="FFFA7D00"/>
      <name val="Calibri"/>
      <family val="2"/>
      <charset val="1"/>
      <scheme val="minor"/>
    </font>
    <font>
      <b/>
      <sz val="11"/>
      <color theme="0"/>
      <name val="Calibri"/>
      <family val="2"/>
      <charset val="1"/>
      <scheme val="minor"/>
    </font>
    <font>
      <sz val="11"/>
      <color rgb="FFFF0000"/>
      <name val="Calibri"/>
      <family val="2"/>
      <charset val="1"/>
      <scheme val="minor"/>
    </font>
    <font>
      <i/>
      <sz val="11"/>
      <color rgb="FF7F7F7F"/>
      <name val="Calibri"/>
      <family val="2"/>
      <charset val="1"/>
      <scheme val="minor"/>
    </font>
    <font>
      <b/>
      <sz val="11"/>
      <color theme="1"/>
      <name val="Calibri"/>
      <family val="2"/>
      <charset val="1"/>
      <scheme val="minor"/>
    </font>
    <font>
      <sz val="11"/>
      <color theme="0"/>
      <name val="Calibri"/>
      <family val="2"/>
      <charset val="1"/>
      <scheme val="minor"/>
    </font>
    <font>
      <sz val="8.25"/>
      <name val="Microsoft Sans Serif"/>
      <family val="2"/>
    </font>
    <font>
      <sz val="11"/>
      <name val="Calibri"/>
      <family val="2"/>
      <scheme val="minor"/>
    </font>
  </fonts>
  <fills count="7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26"/>
      </patternFill>
    </fill>
    <fill>
      <patternFill patternType="solid">
        <fgColor indexed="51"/>
        <bgColor indexed="56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gray125">
        <fgColor indexed="35"/>
      </patternFill>
    </fill>
  </fills>
  <borders count="58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hair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696">
    <xf numFmtId="0" fontId="0" fillId="0" borderId="0"/>
    <xf numFmtId="0" fontId="5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4" fontId="9" fillId="0" borderId="0" applyBorder="0"/>
    <xf numFmtId="177" fontId="27" fillId="2" borderId="0" applyNumberFormat="0" applyBorder="0" applyAlignment="0" applyProtection="0"/>
    <xf numFmtId="177" fontId="27" fillId="3" borderId="0" applyNumberFormat="0" applyBorder="0" applyAlignment="0" applyProtection="0"/>
    <xf numFmtId="177" fontId="27" fillId="4" borderId="0" applyNumberFormat="0" applyBorder="0" applyAlignment="0" applyProtection="0"/>
    <xf numFmtId="177" fontId="27" fillId="5" borderId="0" applyNumberFormat="0" applyBorder="0" applyAlignment="0" applyProtection="0"/>
    <xf numFmtId="177" fontId="27" fillId="6" borderId="0" applyNumberFormat="0" applyBorder="0" applyAlignment="0" applyProtection="0"/>
    <xf numFmtId="177" fontId="27" fillId="7" borderId="0" applyNumberFormat="0" applyBorder="0" applyAlignment="0" applyProtection="0"/>
    <xf numFmtId="177" fontId="27" fillId="8" borderId="0" applyNumberFormat="0" applyBorder="0" applyAlignment="0" applyProtection="0"/>
    <xf numFmtId="177" fontId="27" fillId="9" borderId="0" applyNumberFormat="0" applyBorder="0" applyAlignment="0" applyProtection="0"/>
    <xf numFmtId="177" fontId="27" fillId="10" borderId="0" applyNumberFormat="0" applyBorder="0" applyAlignment="0" applyProtection="0"/>
    <xf numFmtId="177" fontId="27" fillId="5" borderId="0" applyNumberFormat="0" applyBorder="0" applyAlignment="0" applyProtection="0"/>
    <xf numFmtId="177" fontId="27" fillId="8" borderId="0" applyNumberFormat="0" applyBorder="0" applyAlignment="0" applyProtection="0"/>
    <xf numFmtId="177" fontId="27" fillId="11" borderId="0" applyNumberFormat="0" applyBorder="0" applyAlignment="0" applyProtection="0"/>
    <xf numFmtId="177" fontId="28" fillId="12" borderId="0" applyNumberFormat="0" applyBorder="0" applyAlignment="0" applyProtection="0"/>
    <xf numFmtId="177" fontId="28" fillId="9" borderId="0" applyNumberFormat="0" applyBorder="0" applyAlignment="0" applyProtection="0"/>
    <xf numFmtId="177" fontId="28" fillId="10" borderId="0" applyNumberFormat="0" applyBorder="0" applyAlignment="0" applyProtection="0"/>
    <xf numFmtId="177" fontId="28" fillId="13" borderId="0" applyNumberFormat="0" applyBorder="0" applyAlignment="0" applyProtection="0"/>
    <xf numFmtId="177" fontId="28" fillId="14" borderId="0" applyNumberFormat="0" applyBorder="0" applyAlignment="0" applyProtection="0"/>
    <xf numFmtId="177" fontId="28" fillId="15" borderId="0" applyNumberFormat="0" applyBorder="0" applyAlignment="0" applyProtection="0"/>
    <xf numFmtId="177" fontId="28" fillId="16" borderId="0" applyNumberFormat="0" applyBorder="0" applyAlignment="0" applyProtection="0"/>
    <xf numFmtId="177" fontId="28" fillId="17" borderId="0" applyNumberFormat="0" applyBorder="0" applyAlignment="0" applyProtection="0"/>
    <xf numFmtId="177" fontId="28" fillId="18" borderId="0" applyNumberFormat="0" applyBorder="0" applyAlignment="0" applyProtection="0"/>
    <xf numFmtId="177" fontId="28" fillId="13" borderId="0" applyNumberFormat="0" applyBorder="0" applyAlignment="0" applyProtection="0"/>
    <xf numFmtId="177" fontId="28" fillId="14" borderId="0" applyNumberFormat="0" applyBorder="0" applyAlignment="0" applyProtection="0"/>
    <xf numFmtId="177" fontId="28" fillId="19" borderId="0" applyNumberFormat="0" applyBorder="0" applyAlignment="0" applyProtection="0"/>
    <xf numFmtId="177" fontId="29" fillId="3" borderId="0" applyNumberFormat="0" applyBorder="0" applyAlignment="0" applyProtection="0"/>
    <xf numFmtId="174" fontId="9" fillId="0" borderId="0" applyFill="0"/>
    <xf numFmtId="175" fontId="9" fillId="0" borderId="0" applyNumberFormat="0" applyFill="0" applyBorder="0" applyAlignment="0">
      <alignment horizontal="center"/>
    </xf>
    <xf numFmtId="0" fontId="7" fillId="0" borderId="0" applyNumberFormat="0" applyFill="0">
      <alignment horizontal="center" vertical="center" wrapText="1"/>
    </xf>
    <xf numFmtId="174" fontId="9" fillId="0" borderId="1" applyFill="0" applyBorder="0"/>
    <xf numFmtId="41" fontId="9" fillId="0" borderId="0" applyAlignment="0"/>
    <xf numFmtId="0" fontId="7" fillId="0" borderId="0" applyFill="0" applyBorder="0">
      <alignment horizontal="center" vertical="center"/>
    </xf>
    <xf numFmtId="0" fontId="7" fillId="0" borderId="0" applyFill="0" applyBorder="0">
      <alignment horizontal="center" vertical="center"/>
    </xf>
    <xf numFmtId="174" fontId="9" fillId="0" borderId="2" applyFill="0" applyBorder="0"/>
    <xf numFmtId="174" fontId="9" fillId="0" borderId="2" applyFill="0" applyBorder="0"/>
    <xf numFmtId="0" fontId="9" fillId="0" borderId="0" applyNumberFormat="0" applyAlignment="0"/>
    <xf numFmtId="0" fontId="8" fillId="0" borderId="0" applyFill="0" applyBorder="0">
      <alignment horizontal="center" vertical="center" wrapText="1"/>
    </xf>
    <xf numFmtId="0" fontId="7" fillId="0" borderId="0" applyFill="0" applyBorder="0">
      <alignment horizontal="center" vertical="center" wrapText="1"/>
    </xf>
    <xf numFmtId="174" fontId="9" fillId="0" borderId="0" applyFill="0"/>
    <xf numFmtId="0" fontId="9" fillId="0" borderId="0" applyNumberFormat="0" applyAlignment="0">
      <alignment horizontal="center"/>
    </xf>
    <xf numFmtId="0" fontId="8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9" fillId="0" borderId="0" applyFill="0"/>
    <xf numFmtId="0" fontId="9" fillId="0" borderId="0" applyNumberFormat="0" applyAlignment="0">
      <alignment horizontal="center"/>
    </xf>
    <xf numFmtId="0" fontId="9" fillId="0" borderId="0" applyFill="0">
      <alignment vertical="center" wrapText="1"/>
    </xf>
    <xf numFmtId="0" fontId="7" fillId="0" borderId="0">
      <alignment horizontal="center" vertical="center" wrapText="1"/>
    </xf>
    <xf numFmtId="174" fontId="9" fillId="0" borderId="0" applyFill="0"/>
    <xf numFmtId="0" fontId="8" fillId="0" borderId="0" applyNumberFormat="0" applyAlignment="0">
      <alignment horizontal="center"/>
    </xf>
    <xf numFmtId="0" fontId="9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15" fillId="0" borderId="0" applyFill="0"/>
    <xf numFmtId="0" fontId="9" fillId="0" borderId="0" applyNumberFormat="0" applyAlignment="0">
      <alignment horizontal="center"/>
    </xf>
    <xf numFmtId="0" fontId="9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16" fillId="0" borderId="0" applyFill="0"/>
    <xf numFmtId="0" fontId="9" fillId="0" borderId="0" applyNumberFormat="0" applyAlignment="0">
      <alignment horizontal="center"/>
    </xf>
    <xf numFmtId="0" fontId="17" fillId="0" borderId="0">
      <alignment horizontal="center" wrapText="1"/>
    </xf>
    <xf numFmtId="0" fontId="7" fillId="0" borderId="0" applyFill="0">
      <alignment horizontal="center" vertical="center" wrapText="1"/>
    </xf>
    <xf numFmtId="177" fontId="30" fillId="20" borderId="3" applyNumberFormat="0" applyAlignment="0" applyProtection="0"/>
    <xf numFmtId="177" fontId="31" fillId="21" borderId="4" applyNumberFormat="0" applyAlignment="0" applyProtection="0"/>
    <xf numFmtId="43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4" fillId="0" borderId="0" applyFont="0" applyFill="0" applyBorder="0" applyAlignment="0" applyProtection="0"/>
    <xf numFmtId="43" fontId="50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7" fontId="32" fillId="0" borderId="0" applyNumberFormat="0" applyFill="0" applyBorder="0" applyAlignment="0" applyProtection="0"/>
    <xf numFmtId="177" fontId="33" fillId="4" borderId="0" applyNumberFormat="0" applyBorder="0" applyAlignment="0" applyProtection="0"/>
    <xf numFmtId="177" fontId="34" fillId="0" borderId="5" applyNumberFormat="0" applyFill="0" applyAlignment="0" applyProtection="0"/>
    <xf numFmtId="177" fontId="35" fillId="0" borderId="6" applyNumberFormat="0" applyFill="0" applyAlignment="0" applyProtection="0"/>
    <xf numFmtId="177" fontId="36" fillId="0" borderId="7" applyNumberFormat="0" applyFill="0" applyAlignment="0" applyProtection="0"/>
    <xf numFmtId="177" fontId="36" fillId="0" borderId="0" applyNumberForma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177" fontId="37" fillId="7" borderId="3" applyNumberFormat="0" applyAlignment="0" applyProtection="0"/>
    <xf numFmtId="0" fontId="18" fillId="0" borderId="0" applyNumberFormat="0" applyFont="0" applyBorder="0" applyAlignment="0"/>
    <xf numFmtId="177" fontId="38" fillId="0" borderId="8" applyNumberFormat="0" applyFill="0" applyAlignment="0" applyProtection="0"/>
    <xf numFmtId="177" fontId="39" fillId="22" borderId="0" applyNumberFormat="0" applyBorder="0" applyAlignment="0" applyProtection="0"/>
    <xf numFmtId="177" fontId="52" fillId="0" borderId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4" fillId="0" borderId="0"/>
    <xf numFmtId="0" fontId="14" fillId="0" borderId="0"/>
    <xf numFmtId="0" fontId="3" fillId="0" borderId="0"/>
    <xf numFmtId="0" fontId="3" fillId="0" borderId="0"/>
    <xf numFmtId="0" fontId="50" fillId="0" borderId="0"/>
    <xf numFmtId="0" fontId="14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0" fontId="4" fillId="0" borderId="0"/>
    <xf numFmtId="177" fontId="50" fillId="0" borderId="0"/>
    <xf numFmtId="0" fontId="3" fillId="0" borderId="0"/>
    <xf numFmtId="0" fontId="3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0" fontId="3" fillId="0" borderId="0"/>
    <xf numFmtId="0" fontId="3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3" fillId="0" borderId="0"/>
    <xf numFmtId="0" fontId="3" fillId="0" borderId="0"/>
    <xf numFmtId="0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0" fontId="3" fillId="0" borderId="0"/>
    <xf numFmtId="0" fontId="3" fillId="0" borderId="0"/>
    <xf numFmtId="177" fontId="14" fillId="0" borderId="0"/>
    <xf numFmtId="177" fontId="50" fillId="0" borderId="0"/>
    <xf numFmtId="0" fontId="3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0" fontId="14" fillId="0" borderId="0"/>
    <xf numFmtId="0" fontId="3" fillId="0" borderId="0"/>
    <xf numFmtId="0" fontId="10" fillId="0" borderId="0"/>
    <xf numFmtId="40" fontId="18" fillId="0" borderId="0">
      <alignment horizontal="right"/>
    </xf>
    <xf numFmtId="40" fontId="19" fillId="0" borderId="0">
      <alignment horizontal="center" wrapText="1"/>
    </xf>
    <xf numFmtId="177" fontId="14" fillId="23" borderId="9" applyNumberFormat="0" applyFont="0" applyAlignment="0" applyProtection="0"/>
    <xf numFmtId="174" fontId="18" fillId="0" borderId="0" applyBorder="0" applyAlignment="0"/>
    <xf numFmtId="0" fontId="20" fillId="0" borderId="0"/>
    <xf numFmtId="177" fontId="40" fillId="20" borderId="10" applyNumberFormat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38" fontId="9" fillId="20" borderId="11" applyFill="0">
      <alignment horizontal="right"/>
    </xf>
    <xf numFmtId="0" fontId="9" fillId="0" borderId="11" applyNumberFormat="0" applyFill="0" applyAlignment="0">
      <alignment horizontal="left" indent="7"/>
    </xf>
    <xf numFmtId="0" fontId="21" fillId="0" borderId="11" applyFill="0">
      <alignment horizontal="left" indent="8"/>
    </xf>
    <xf numFmtId="174" fontId="7" fillId="11" borderId="0" applyFill="0">
      <alignment horizontal="right"/>
    </xf>
    <xf numFmtId="0" fontId="7" fillId="24" borderId="0" applyNumberFormat="0">
      <alignment horizontal="right"/>
    </xf>
    <xf numFmtId="0" fontId="22" fillId="11" borderId="12" applyFill="0"/>
    <xf numFmtId="0" fontId="22" fillId="11" borderId="12" applyFill="0"/>
    <xf numFmtId="0" fontId="8" fillId="25" borderId="12" applyFill="0" applyBorder="0"/>
    <xf numFmtId="0" fontId="8" fillId="25" borderId="12" applyFill="0" applyBorder="0"/>
    <xf numFmtId="174" fontId="8" fillId="23" borderId="13" applyFill="0"/>
    <xf numFmtId="0" fontId="9" fillId="0" borderId="14" applyNumberFormat="0" applyAlignment="0"/>
    <xf numFmtId="0" fontId="22" fillId="0" borderId="0" applyFill="0">
      <alignment horizontal="left" indent="1"/>
    </xf>
    <xf numFmtId="0" fontId="12" fillId="23" borderId="0" applyFill="0">
      <alignment horizontal="left" indent="1"/>
    </xf>
    <xf numFmtId="174" fontId="9" fillId="7" borderId="13" applyFill="0"/>
    <xf numFmtId="0" fontId="9" fillId="0" borderId="13" applyNumberFormat="0" applyAlignment="0"/>
    <xf numFmtId="0" fontId="22" fillId="0" borderId="0" applyFill="0">
      <alignment horizontal="left" indent="2"/>
    </xf>
    <xf numFmtId="0" fontId="23" fillId="7" borderId="0" applyFill="0">
      <alignment horizontal="left" indent="2"/>
    </xf>
    <xf numFmtId="174" fontId="9" fillId="0" borderId="13" applyFill="0"/>
    <xf numFmtId="0" fontId="18" fillId="0" borderId="13" applyNumberFormat="0" applyAlignment="0"/>
    <xf numFmtId="0" fontId="24" fillId="0" borderId="0">
      <alignment horizontal="left" indent="3"/>
    </xf>
    <xf numFmtId="0" fontId="25" fillId="0" borderId="0" applyFill="0">
      <alignment horizontal="left" indent="3"/>
    </xf>
    <xf numFmtId="38" fontId="9" fillId="0" borderId="0" applyFill="0"/>
    <xf numFmtId="0" fontId="4" fillId="0" borderId="13" applyNumberFormat="0" applyFont="0" applyAlignment="0"/>
    <xf numFmtId="0" fontId="3" fillId="0" borderId="13" applyNumberFormat="0" applyFont="0" applyAlignment="0"/>
    <xf numFmtId="0" fontId="3" fillId="0" borderId="13" applyNumberFormat="0" applyFont="0" applyAlignment="0"/>
    <xf numFmtId="0" fontId="24" fillId="0" borderId="0">
      <alignment horizontal="left" indent="4"/>
    </xf>
    <xf numFmtId="0" fontId="9" fillId="0" borderId="0" applyFill="0" applyProtection="0">
      <alignment horizontal="left" indent="4"/>
    </xf>
    <xf numFmtId="38" fontId="9" fillId="0" borderId="0" applyFill="0"/>
    <xf numFmtId="0" fontId="9" fillId="0" borderId="0" applyNumberFormat="0" applyAlignment="0"/>
    <xf numFmtId="0" fontId="24" fillId="0" borderId="0">
      <alignment horizontal="left" indent="5"/>
    </xf>
    <xf numFmtId="0" fontId="9" fillId="0" borderId="0" applyFill="0">
      <alignment horizontal="left" indent="5"/>
    </xf>
    <xf numFmtId="174" fontId="9" fillId="0" borderId="0" applyFill="0"/>
    <xf numFmtId="0" fontId="8" fillId="0" borderId="0" applyNumberFormat="0" applyFill="0" applyAlignment="0"/>
    <xf numFmtId="0" fontId="26" fillId="0" borderId="0" applyFill="0">
      <alignment horizontal="left" indent="6"/>
    </xf>
    <xf numFmtId="0" fontId="9" fillId="0" borderId="0" applyFill="0">
      <alignment horizontal="left" indent="6"/>
    </xf>
    <xf numFmtId="0" fontId="4" fillId="0" borderId="0"/>
    <xf numFmtId="0" fontId="3" fillId="0" borderId="0"/>
    <xf numFmtId="0" fontId="3" fillId="0" borderId="0"/>
    <xf numFmtId="3" fontId="11" fillId="0" borderId="0" applyFill="0" applyBorder="0" applyAlignment="0" applyProtection="0">
      <alignment horizontal="right"/>
    </xf>
    <xf numFmtId="177" fontId="41" fillId="0" borderId="0" applyNumberFormat="0" applyFill="0" applyBorder="0" applyAlignment="0" applyProtection="0"/>
    <xf numFmtId="177" fontId="42" fillId="0" borderId="15" applyNumberFormat="0" applyFill="0" applyAlignment="0" applyProtection="0"/>
    <xf numFmtId="177" fontId="43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6" fillId="0" borderId="42" applyNumberFormat="0" applyFill="0" applyAlignment="0" applyProtection="0"/>
    <xf numFmtId="0" fontId="67" fillId="0" borderId="43" applyNumberFormat="0" applyFill="0" applyAlignment="0" applyProtection="0"/>
    <xf numFmtId="0" fontId="68" fillId="0" borderId="44" applyNumberFormat="0" applyFill="0" applyAlignment="0" applyProtection="0"/>
    <xf numFmtId="0" fontId="68" fillId="0" borderId="0" applyNumberFormat="0" applyFill="0" applyBorder="0" applyAlignment="0" applyProtection="0"/>
    <xf numFmtId="0" fontId="69" fillId="39" borderId="0" applyNumberFormat="0" applyBorder="0" applyAlignment="0" applyProtection="0"/>
    <xf numFmtId="0" fontId="70" fillId="40" borderId="0" applyNumberFormat="0" applyBorder="0" applyAlignment="0" applyProtection="0"/>
    <xf numFmtId="0" fontId="71" fillId="41" borderId="0" applyNumberFormat="0" applyBorder="0" applyAlignment="0" applyProtection="0"/>
    <xf numFmtId="0" fontId="72" fillId="42" borderId="45" applyNumberFormat="0" applyAlignment="0" applyProtection="0"/>
    <xf numFmtId="0" fontId="73" fillId="43" borderId="46" applyNumberFormat="0" applyAlignment="0" applyProtection="0"/>
    <xf numFmtId="0" fontId="74" fillId="43" borderId="45" applyNumberFormat="0" applyAlignment="0" applyProtection="0"/>
    <xf numFmtId="0" fontId="75" fillId="0" borderId="47" applyNumberFormat="0" applyFill="0" applyAlignment="0" applyProtection="0"/>
    <xf numFmtId="0" fontId="76" fillId="44" borderId="48" applyNumberFormat="0" applyAlignment="0" applyProtection="0"/>
    <xf numFmtId="0" fontId="7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9" fillId="0" borderId="50" applyNumberFormat="0" applyFill="0" applyAlignment="0" applyProtection="0"/>
    <xf numFmtId="0" fontId="80" fillId="46" borderId="0" applyNumberFormat="0" applyBorder="0" applyAlignment="0" applyProtection="0"/>
    <xf numFmtId="0" fontId="2" fillId="47" borderId="0" applyNumberFormat="0" applyBorder="0" applyAlignment="0" applyProtection="0"/>
    <xf numFmtId="0" fontId="2" fillId="48" borderId="0" applyNumberFormat="0" applyBorder="0" applyAlignment="0" applyProtection="0"/>
    <xf numFmtId="0" fontId="80" fillId="49" borderId="0" applyNumberFormat="0" applyBorder="0" applyAlignment="0" applyProtection="0"/>
    <xf numFmtId="0" fontId="80" fillId="50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80" fillId="53" borderId="0" applyNumberFormat="0" applyBorder="0" applyAlignment="0" applyProtection="0"/>
    <xf numFmtId="0" fontId="80" fillId="54" borderId="0" applyNumberFormat="0" applyBorder="0" applyAlignment="0" applyProtection="0"/>
    <xf numFmtId="0" fontId="2" fillId="55" borderId="0" applyNumberFormat="0" applyBorder="0" applyAlignment="0" applyProtection="0"/>
    <xf numFmtId="0" fontId="2" fillId="56" borderId="0" applyNumberFormat="0" applyBorder="0" applyAlignment="0" applyProtection="0"/>
    <xf numFmtId="0" fontId="80" fillId="57" borderId="0" applyNumberFormat="0" applyBorder="0" applyAlignment="0" applyProtection="0"/>
    <xf numFmtId="0" fontId="80" fillId="58" borderId="0" applyNumberFormat="0" applyBorder="0" applyAlignment="0" applyProtection="0"/>
    <xf numFmtId="0" fontId="2" fillId="59" borderId="0" applyNumberFormat="0" applyBorder="0" applyAlignment="0" applyProtection="0"/>
    <xf numFmtId="0" fontId="2" fillId="60" borderId="0" applyNumberFormat="0" applyBorder="0" applyAlignment="0" applyProtection="0"/>
    <xf numFmtId="0" fontId="80" fillId="61" borderId="0" applyNumberFormat="0" applyBorder="0" applyAlignment="0" applyProtection="0"/>
    <xf numFmtId="0" fontId="80" fillId="62" borderId="0" applyNumberFormat="0" applyBorder="0" applyAlignment="0" applyProtection="0"/>
    <xf numFmtId="0" fontId="2" fillId="63" borderId="0" applyNumberFormat="0" applyBorder="0" applyAlignment="0" applyProtection="0"/>
    <xf numFmtId="0" fontId="2" fillId="64" borderId="0" applyNumberFormat="0" applyBorder="0" applyAlignment="0" applyProtection="0"/>
    <xf numFmtId="0" fontId="80" fillId="65" borderId="0" applyNumberFormat="0" applyBorder="0" applyAlignment="0" applyProtection="0"/>
    <xf numFmtId="0" fontId="80" fillId="66" borderId="0" applyNumberFormat="0" applyBorder="0" applyAlignment="0" applyProtection="0"/>
    <xf numFmtId="0" fontId="2" fillId="67" borderId="0" applyNumberFormat="0" applyBorder="0" applyAlignment="0" applyProtection="0"/>
    <xf numFmtId="0" fontId="2" fillId="68" borderId="0" applyNumberFormat="0" applyBorder="0" applyAlignment="0" applyProtection="0"/>
    <xf numFmtId="0" fontId="80" fillId="69" borderId="0" applyNumberFormat="0" applyBorder="0" applyAlignment="0" applyProtection="0"/>
    <xf numFmtId="0" fontId="81" fillId="0" borderId="0">
      <alignment vertical="top"/>
    </xf>
    <xf numFmtId="0" fontId="2" fillId="45" borderId="49" applyNumberFormat="0" applyFont="0" applyAlignment="0" applyProtection="0"/>
    <xf numFmtId="0" fontId="50" fillId="45" borderId="49" applyNumberFormat="0" applyFont="0" applyAlignment="0" applyProtection="0"/>
    <xf numFmtId="0" fontId="93" fillId="0" borderId="0">
      <alignment vertical="top"/>
    </xf>
    <xf numFmtId="0" fontId="50" fillId="47" borderId="0" applyNumberFormat="0" applyBorder="0" applyAlignment="0" applyProtection="0"/>
    <xf numFmtId="0" fontId="50" fillId="51" borderId="0" applyNumberFormat="0" applyBorder="0" applyAlignment="0" applyProtection="0"/>
    <xf numFmtId="0" fontId="50" fillId="55" borderId="0" applyNumberFormat="0" applyBorder="0" applyAlignment="0" applyProtection="0"/>
    <xf numFmtId="0" fontId="50" fillId="59" borderId="0" applyNumberFormat="0" applyBorder="0" applyAlignment="0" applyProtection="0"/>
    <xf numFmtId="0" fontId="50" fillId="63" borderId="0" applyNumberFormat="0" applyBorder="0" applyAlignment="0" applyProtection="0"/>
    <xf numFmtId="0" fontId="50" fillId="67" borderId="0" applyNumberFormat="0" applyBorder="0" applyAlignment="0" applyProtection="0"/>
    <xf numFmtId="0" fontId="50" fillId="48" borderId="0" applyNumberFormat="0" applyBorder="0" applyAlignment="0" applyProtection="0"/>
    <xf numFmtId="0" fontId="50" fillId="52" borderId="0" applyNumberFormat="0" applyBorder="0" applyAlignment="0" applyProtection="0"/>
    <xf numFmtId="0" fontId="50" fillId="56" borderId="0" applyNumberFormat="0" applyBorder="0" applyAlignment="0" applyProtection="0"/>
    <xf numFmtId="0" fontId="50" fillId="60" borderId="0" applyNumberFormat="0" applyBorder="0" applyAlignment="0" applyProtection="0"/>
    <xf numFmtId="0" fontId="50" fillId="64" borderId="0" applyNumberFormat="0" applyBorder="0" applyAlignment="0" applyProtection="0"/>
    <xf numFmtId="0" fontId="50" fillId="68" borderId="0" applyNumberFormat="0" applyBorder="0" applyAlignment="0" applyProtection="0"/>
    <xf numFmtId="0" fontId="108" fillId="49" borderId="0" applyNumberFormat="0" applyBorder="0" applyAlignment="0" applyProtection="0"/>
    <xf numFmtId="0" fontId="108" fillId="53" borderId="0" applyNumberFormat="0" applyBorder="0" applyAlignment="0" applyProtection="0"/>
    <xf numFmtId="0" fontId="108" fillId="57" borderId="0" applyNumberFormat="0" applyBorder="0" applyAlignment="0" applyProtection="0"/>
    <xf numFmtId="0" fontId="108" fillId="61" borderId="0" applyNumberFormat="0" applyBorder="0" applyAlignment="0" applyProtection="0"/>
    <xf numFmtId="0" fontId="108" fillId="65" borderId="0" applyNumberFormat="0" applyBorder="0" applyAlignment="0" applyProtection="0"/>
    <xf numFmtId="0" fontId="108" fillId="69" borderId="0" applyNumberFormat="0" applyBorder="0" applyAlignment="0" applyProtection="0"/>
    <xf numFmtId="0" fontId="108" fillId="46" borderId="0" applyNumberFormat="0" applyBorder="0" applyAlignment="0" applyProtection="0"/>
    <xf numFmtId="0" fontId="108" fillId="50" borderId="0" applyNumberFormat="0" applyBorder="0" applyAlignment="0" applyProtection="0"/>
    <xf numFmtId="0" fontId="108" fillId="54" borderId="0" applyNumberFormat="0" applyBorder="0" applyAlignment="0" applyProtection="0"/>
    <xf numFmtId="0" fontId="108" fillId="58" borderId="0" applyNumberFormat="0" applyBorder="0" applyAlignment="0" applyProtection="0"/>
    <xf numFmtId="0" fontId="108" fillId="62" borderId="0" applyNumberFormat="0" applyBorder="0" applyAlignment="0" applyProtection="0"/>
    <xf numFmtId="0" fontId="108" fillId="66" borderId="0" applyNumberFormat="0" applyBorder="0" applyAlignment="0" applyProtection="0"/>
    <xf numFmtId="0" fontId="99" fillId="40" borderId="0" applyNumberFormat="0" applyBorder="0" applyAlignment="0" applyProtection="0"/>
    <xf numFmtId="0" fontId="103" fillId="43" borderId="45" applyNumberFormat="0" applyAlignment="0" applyProtection="0"/>
    <xf numFmtId="0" fontId="105" fillId="44" borderId="48" applyNumberFormat="0" applyAlignment="0" applyProtection="0"/>
    <xf numFmtId="0" fontId="107" fillId="0" borderId="0" applyNumberFormat="0" applyFill="0" applyBorder="0" applyAlignment="0" applyProtection="0"/>
    <xf numFmtId="0" fontId="98" fillId="39" borderId="0" applyNumberFormat="0" applyBorder="0" applyAlignment="0" applyProtection="0"/>
    <xf numFmtId="0" fontId="95" fillId="0" borderId="42" applyNumberFormat="0" applyFill="0" applyAlignment="0" applyProtection="0"/>
    <xf numFmtId="0" fontId="96" fillId="0" borderId="43" applyNumberFormat="0" applyFill="0" applyAlignment="0" applyProtection="0"/>
    <xf numFmtId="0" fontId="97" fillId="0" borderId="44" applyNumberFormat="0" applyFill="0" applyAlignment="0" applyProtection="0"/>
    <xf numFmtId="0" fontId="97" fillId="0" borderId="0" applyNumberFormat="0" applyFill="0" applyBorder="0" applyAlignment="0" applyProtection="0"/>
    <xf numFmtId="0" fontId="101" fillId="42" borderId="45" applyNumberFormat="0" applyAlignment="0" applyProtection="0"/>
    <xf numFmtId="0" fontId="104" fillId="0" borderId="47" applyNumberFormat="0" applyFill="0" applyAlignment="0" applyProtection="0"/>
    <xf numFmtId="0" fontId="100" fillId="41" borderId="0" applyNumberFormat="0" applyBorder="0" applyAlignment="0" applyProtection="0"/>
    <xf numFmtId="0" fontId="102" fillId="43" borderId="46" applyNumberFormat="0" applyAlignment="0" applyProtection="0"/>
    <xf numFmtId="0" fontId="94" fillId="0" borderId="0" applyNumberFormat="0" applyFill="0" applyBorder="0" applyAlignment="0" applyProtection="0"/>
    <xf numFmtId="0" fontId="53" fillId="0" borderId="50" applyNumberFormat="0" applyFill="0" applyAlignment="0" applyProtection="0"/>
    <xf numFmtId="0" fontId="106" fillId="0" borderId="0" applyNumberFormat="0" applyFill="0" applyBorder="0" applyAlignment="0" applyProtection="0"/>
    <xf numFmtId="168" fontId="48" fillId="0" borderId="0" applyFont="0" applyFill="0" applyBorder="0" applyAlignment="0" applyProtection="0"/>
    <xf numFmtId="168" fontId="50" fillId="0" borderId="0" applyFont="0" applyFill="0" applyBorder="0" applyAlignment="0" applyProtection="0"/>
    <xf numFmtId="0" fontId="48" fillId="0" borderId="0"/>
    <xf numFmtId="168" fontId="3" fillId="0" borderId="0" applyFont="0" applyFill="0" applyBorder="0" applyAlignment="0" applyProtection="0"/>
    <xf numFmtId="168" fontId="50" fillId="0" borderId="0" applyFont="0" applyFill="0" applyBorder="0" applyAlignment="0" applyProtection="0"/>
    <xf numFmtId="0" fontId="3" fillId="0" borderId="0"/>
    <xf numFmtId="0" fontId="110" fillId="0" borderId="0" applyFont="0" applyFill="0" applyBorder="0" applyAlignment="0" applyProtection="0"/>
    <xf numFmtId="183" fontId="3" fillId="0" borderId="0" applyFont="0" applyFill="0" applyBorder="0" applyAlignment="0" applyProtection="0"/>
    <xf numFmtId="40" fontId="111" fillId="0" borderId="0" applyFont="0" applyFill="0" applyBorder="0" applyAlignment="0" applyProtection="0"/>
    <xf numFmtId="38" fontId="111" fillId="0" borderId="0" applyFont="0" applyFill="0" applyBorder="0" applyAlignment="0" applyProtection="0"/>
    <xf numFmtId="169" fontId="112" fillId="0" borderId="0" applyFont="0" applyFill="0" applyBorder="0" applyAlignment="0" applyProtection="0"/>
    <xf numFmtId="9" fontId="113" fillId="0" borderId="0" applyFont="0" applyFill="0" applyBorder="0" applyAlignment="0" applyProtection="0"/>
    <xf numFmtId="165" fontId="114" fillId="0" borderId="0" applyFont="0" applyFill="0" applyBorder="0" applyAlignment="0" applyProtection="0"/>
    <xf numFmtId="0" fontId="11" fillId="0" borderId="0">
      <alignment vertical="center"/>
    </xf>
    <xf numFmtId="0" fontId="14" fillId="0" borderId="0">
      <alignment vertical="top"/>
    </xf>
    <xf numFmtId="0" fontId="11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8" fillId="0" borderId="0"/>
    <xf numFmtId="0" fontId="109" fillId="0" borderId="0"/>
    <xf numFmtId="0" fontId="3" fillId="0" borderId="0" applyFont="0" applyFill="0" applyBorder="0" applyAlignment="0" applyProtection="0"/>
    <xf numFmtId="0" fontId="116" fillId="0" borderId="0" applyFont="0" applyFill="0" applyBorder="0" applyAlignment="0" applyProtection="0"/>
    <xf numFmtId="184" fontId="117" fillId="0" borderId="0" applyFont="0" applyFill="0" applyBorder="0" applyAlignment="0" applyProtection="0"/>
    <xf numFmtId="185" fontId="3" fillId="0" borderId="0" applyFont="0" applyFill="0" applyBorder="0" applyAlignment="0" applyProtection="0"/>
    <xf numFmtId="0" fontId="116" fillId="0" borderId="0" applyFont="0" applyFill="0" applyBorder="0" applyAlignment="0" applyProtection="0"/>
    <xf numFmtId="186" fontId="117" fillId="0" borderId="0" applyFont="0" applyFill="0" applyBorder="0" applyAlignment="0" applyProtection="0"/>
    <xf numFmtId="0" fontId="18" fillId="0" borderId="0">
      <alignment horizontal="center" wrapText="1"/>
      <protection locked="0"/>
    </xf>
    <xf numFmtId="0" fontId="3" fillId="0" borderId="0" applyFont="0" applyFill="0" applyBorder="0" applyAlignment="0" applyProtection="0"/>
    <xf numFmtId="0" fontId="116" fillId="0" borderId="0" applyFont="0" applyFill="0" applyBorder="0" applyAlignment="0" applyProtection="0"/>
    <xf numFmtId="187" fontId="117" fillId="0" borderId="0" applyFont="0" applyFill="0" applyBorder="0" applyAlignment="0" applyProtection="0"/>
    <xf numFmtId="188" fontId="3" fillId="0" borderId="0" applyFont="0" applyFill="0" applyBorder="0" applyAlignment="0" applyProtection="0"/>
    <xf numFmtId="0" fontId="116" fillId="0" borderId="0" applyFont="0" applyFill="0" applyBorder="0" applyAlignment="0" applyProtection="0"/>
    <xf numFmtId="189" fontId="117" fillId="0" borderId="0" applyFont="0" applyFill="0" applyBorder="0" applyAlignment="0" applyProtection="0"/>
    <xf numFmtId="0" fontId="116" fillId="0" borderId="0"/>
    <xf numFmtId="0" fontId="118" fillId="0" borderId="0"/>
    <xf numFmtId="0" fontId="116" fillId="0" borderId="0"/>
    <xf numFmtId="37" fontId="119" fillId="0" borderId="0"/>
    <xf numFmtId="190" fontId="3" fillId="0" borderId="0" applyFill="0" applyBorder="0" applyAlignment="0"/>
    <xf numFmtId="0" fontId="120" fillId="0" borderId="0"/>
    <xf numFmtId="1" fontId="121" fillId="0" borderId="18" applyBorder="0"/>
    <xf numFmtId="168" fontId="50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48" fillId="0" borderId="0" applyFont="0" applyFill="0" applyBorder="0" applyAlignment="0" applyProtection="0"/>
    <xf numFmtId="168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191" fontId="50" fillId="0" borderId="0" applyFont="0" applyFill="0" applyBorder="0" applyAlignment="0" applyProtection="0"/>
    <xf numFmtId="172" fontId="50" fillId="0" borderId="0" applyFont="0" applyFill="0" applyBorder="0" applyAlignment="0" applyProtection="0"/>
    <xf numFmtId="172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50" fillId="0" borderId="0" applyFont="0" applyFill="0" applyBorder="0" applyAlignment="0" applyProtection="0"/>
    <xf numFmtId="191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3" fillId="0" borderId="0" applyFont="0" applyFill="0" applyBorder="0" applyAlignment="0" applyProtection="0"/>
    <xf numFmtId="183" fontId="3" fillId="0" borderId="0" quotePrefix="1" applyFont="0" applyFill="0" applyBorder="0" applyAlignment="0">
      <protection locked="0"/>
    </xf>
    <xf numFmtId="192" fontId="8" fillId="0" borderId="0"/>
    <xf numFmtId="193" fontId="122" fillId="0" borderId="0"/>
    <xf numFmtId="3" fontId="3" fillId="0" borderId="0" applyFont="0" applyFill="0" applyBorder="0" applyAlignment="0" applyProtection="0"/>
    <xf numFmtId="0" fontId="123" fillId="0" borderId="0" applyNumberFormat="0" applyAlignment="0">
      <alignment horizontal="left"/>
    </xf>
    <xf numFmtId="0" fontId="124" fillId="0" borderId="0" applyNumberFormat="0" applyAlignment="0"/>
    <xf numFmtId="194" fontId="125" fillId="0" borderId="0" applyFont="0" applyFill="0" applyBorder="0" applyAlignment="0" applyProtection="0"/>
    <xf numFmtId="0" fontId="3" fillId="0" borderId="0"/>
    <xf numFmtId="172" fontId="48" fillId="0" borderId="0" applyFont="0" applyFill="0" applyBorder="0" applyAlignment="0" applyProtection="0"/>
    <xf numFmtId="195" fontId="48" fillId="0" borderId="0" applyFont="0" applyFill="0" applyBorder="0" applyAlignment="0" applyProtection="0"/>
    <xf numFmtId="195" fontId="48" fillId="0" borderId="0" applyFont="0" applyFill="0" applyBorder="0" applyAlignment="0" applyProtection="0"/>
    <xf numFmtId="196" fontId="3" fillId="0" borderId="0" applyFont="0" applyFill="0" applyBorder="0" applyAlignment="0" applyProtection="0"/>
    <xf numFmtId="197" fontId="3" fillId="0" borderId="0"/>
    <xf numFmtId="0" fontId="3" fillId="0" borderId="0" applyFont="0" applyFill="0" applyBorder="0" applyAlignment="0" applyProtection="0"/>
    <xf numFmtId="198" fontId="3" fillId="0" borderId="0" applyFont="0" applyFill="0" applyBorder="0" applyAlignment="0" applyProtection="0"/>
    <xf numFmtId="199" fontId="3" fillId="0" borderId="0" applyFont="0" applyFill="0" applyBorder="0" applyAlignment="0" applyProtection="0"/>
    <xf numFmtId="200" fontId="3" fillId="0" borderId="0"/>
    <xf numFmtId="0" fontId="126" fillId="0" borderId="0" applyNumberFormat="0" applyAlignment="0">
      <alignment horizontal="left"/>
    </xf>
    <xf numFmtId="201" fontId="109" fillId="0" borderId="0" applyFont="0" applyFill="0" applyBorder="0" applyAlignment="0" applyProtection="0"/>
    <xf numFmtId="2" fontId="3" fillId="0" borderId="0" applyFont="0" applyFill="0" applyBorder="0" applyAlignment="0" applyProtection="0"/>
    <xf numFmtId="202" fontId="109" fillId="0" borderId="52" applyFont="0" applyFill="0" applyBorder="0" applyProtection="0"/>
    <xf numFmtId="38" fontId="127" fillId="20" borderId="0" applyNumberFormat="0" applyBorder="0" applyAlignment="0" applyProtection="0"/>
    <xf numFmtId="0" fontId="128" fillId="0" borderId="0">
      <alignment horizontal="left"/>
    </xf>
    <xf numFmtId="0" fontId="129" fillId="0" borderId="53" applyNumberFormat="0" applyAlignment="0" applyProtection="0">
      <alignment horizontal="left" vertical="center"/>
    </xf>
    <xf numFmtId="0" fontId="129" fillId="0" borderId="12">
      <alignment horizontal="left" vertical="center"/>
    </xf>
    <xf numFmtId="14" fontId="5" fillId="6" borderId="54">
      <alignment horizontal="center" vertical="center" wrapText="1"/>
    </xf>
    <xf numFmtId="203" fontId="130" fillId="0" borderId="0">
      <protection locked="0"/>
    </xf>
    <xf numFmtId="203" fontId="130" fillId="0" borderId="0">
      <protection locked="0"/>
    </xf>
    <xf numFmtId="10" fontId="127" fillId="23" borderId="19" applyNumberFormat="0" applyBorder="0" applyAlignment="0" applyProtection="0"/>
    <xf numFmtId="190" fontId="131" fillId="70" borderId="0"/>
    <xf numFmtId="190" fontId="131" fillId="71" borderId="0"/>
    <xf numFmtId="169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0" fontId="132" fillId="0" borderId="54"/>
    <xf numFmtId="204" fontId="133" fillId="0" borderId="55"/>
    <xf numFmtId="205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7" fontId="10" fillId="0" borderId="0" applyFont="0" applyFill="0" applyBorder="0" applyAlignment="0" applyProtection="0"/>
    <xf numFmtId="208" fontId="10" fillId="0" borderId="0" applyFont="0" applyFill="0" applyBorder="0" applyAlignment="0" applyProtection="0"/>
    <xf numFmtId="0" fontId="134" fillId="0" borderId="0" applyNumberFormat="0" applyFont="0" applyFill="0" applyAlignment="0"/>
    <xf numFmtId="0" fontId="125" fillId="0" borderId="19"/>
    <xf numFmtId="0" fontId="8" fillId="0" borderId="0"/>
    <xf numFmtId="37" fontId="135" fillId="0" borderId="0"/>
    <xf numFmtId="0" fontId="136" fillId="0" borderId="19" applyNumberFormat="0" applyFont="0" applyFill="0" applyBorder="0" applyAlignment="0">
      <alignment horizontal="center"/>
    </xf>
    <xf numFmtId="209" fontId="137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48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109" fillId="0" borderId="0"/>
    <xf numFmtId="210" fontId="10" fillId="0" borderId="0" applyFont="0" applyFill="0" applyBorder="0" applyAlignment="0" applyProtection="0"/>
    <xf numFmtId="195" fontId="10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8" fillId="0" borderId="0"/>
    <xf numFmtId="14" fontId="18" fillId="0" borderId="0">
      <alignment horizontal="center" wrapText="1"/>
      <protection locked="0"/>
    </xf>
    <xf numFmtId="211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38" fillId="0" borderId="56" applyNumberFormat="0" applyBorder="0"/>
    <xf numFmtId="164" fontId="139" fillId="0" borderId="0"/>
    <xf numFmtId="0" fontId="138" fillId="0" borderId="0" applyNumberFormat="0" applyFont="0" applyFill="0" applyBorder="0" applyAlignment="0" applyProtection="0">
      <alignment horizontal="left"/>
    </xf>
    <xf numFmtId="212" fontId="3" fillId="0" borderId="0" applyNumberFormat="0" applyFill="0" applyBorder="0" applyAlignment="0" applyProtection="0">
      <alignment horizontal="left"/>
    </xf>
    <xf numFmtId="213" fontId="140" fillId="0" borderId="0" applyFont="0" applyFill="0" applyBorder="0" applyAlignment="0" applyProtection="0"/>
    <xf numFmtId="0" fontId="138" fillId="0" borderId="0" applyFont="0" applyFill="0" applyBorder="0" applyAlignment="0" applyProtection="0"/>
    <xf numFmtId="214" fontId="125" fillId="0" borderId="0" applyFont="0" applyFill="0" applyBorder="0" applyAlignment="0" applyProtection="0"/>
    <xf numFmtId="0" fontId="132" fillId="0" borderId="0"/>
    <xf numFmtId="40" fontId="141" fillId="0" borderId="0" applyBorder="0">
      <alignment horizontal="right"/>
    </xf>
    <xf numFmtId="215" fontId="125" fillId="0" borderId="32">
      <alignment horizontal="right" vertical="center"/>
    </xf>
    <xf numFmtId="216" fontId="125" fillId="0" borderId="32">
      <alignment horizontal="center"/>
    </xf>
    <xf numFmtId="3" fontId="142" fillId="0" borderId="57" applyNumberFormat="0" applyBorder="0" applyAlignment="0"/>
    <xf numFmtId="0" fontId="143" fillId="0" borderId="0" applyFill="0" applyBorder="0" applyProtection="0">
      <alignment horizontal="left" vertical="top"/>
    </xf>
    <xf numFmtId="207" fontId="125" fillId="0" borderId="0"/>
    <xf numFmtId="217" fontId="125" fillId="0" borderId="19"/>
    <xf numFmtId="0" fontId="144" fillId="72" borderId="19">
      <alignment horizontal="left" vertical="center"/>
    </xf>
    <xf numFmtId="164" fontId="145" fillId="0" borderId="16">
      <alignment horizontal="left" vertical="top"/>
    </xf>
    <xf numFmtId="164" fontId="115" fillId="0" borderId="36">
      <alignment horizontal="left" vertical="top"/>
    </xf>
    <xf numFmtId="0" fontId="146" fillId="0" borderId="36">
      <alignment horizontal="left" vertical="center"/>
    </xf>
    <xf numFmtId="218" fontId="3" fillId="0" borderId="0" applyFont="0" applyFill="0" applyBorder="0" applyAlignment="0" applyProtection="0"/>
    <xf numFmtId="219" fontId="3" fillId="0" borderId="0" applyFont="0" applyFill="0" applyBorder="0" applyAlignment="0" applyProtection="0"/>
    <xf numFmtId="0" fontId="147" fillId="0" borderId="0">
      <alignment vertical="center"/>
    </xf>
    <xf numFmtId="166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0" fontId="148" fillId="0" borderId="0"/>
    <xf numFmtId="0" fontId="149" fillId="0" borderId="0" applyFont="0" applyFill="0" applyBorder="0" applyAlignment="0" applyProtection="0"/>
    <xf numFmtId="0" fontId="149" fillId="0" borderId="0" applyFont="0" applyFill="0" applyBorder="0" applyAlignment="0" applyProtection="0"/>
    <xf numFmtId="0" fontId="11" fillId="0" borderId="0">
      <alignment vertical="center"/>
    </xf>
    <xf numFmtId="40" fontId="150" fillId="0" borderId="0" applyFont="0" applyFill="0" applyBorder="0" applyAlignment="0" applyProtection="0"/>
    <xf numFmtId="38" fontId="150" fillId="0" borderId="0" applyFont="0" applyFill="0" applyBorder="0" applyAlignment="0" applyProtection="0"/>
    <xf numFmtId="0" fontId="150" fillId="0" borderId="0" applyFont="0" applyFill="0" applyBorder="0" applyAlignment="0" applyProtection="0"/>
    <xf numFmtId="0" fontId="150" fillId="0" borderId="0" applyFont="0" applyFill="0" applyBorder="0" applyAlignment="0" applyProtection="0"/>
    <xf numFmtId="9" fontId="151" fillId="0" borderId="0" applyBorder="0" applyAlignment="0" applyProtection="0"/>
    <xf numFmtId="0" fontId="152" fillId="0" borderId="0"/>
    <xf numFmtId="0" fontId="153" fillId="0" borderId="0" applyFont="0" applyFill="0" applyBorder="0" applyAlignment="0" applyProtection="0"/>
    <xf numFmtId="0" fontId="153" fillId="0" borderId="0" applyFont="0" applyFill="0" applyBorder="0" applyAlignment="0" applyProtection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154" fillId="0" borderId="0"/>
    <xf numFmtId="0" fontId="134" fillId="0" borderId="0"/>
    <xf numFmtId="169" fontId="112" fillId="0" borderId="0" applyFont="0" applyFill="0" applyBorder="0" applyAlignment="0" applyProtection="0"/>
    <xf numFmtId="170" fontId="112" fillId="0" borderId="0" applyFont="0" applyFill="0" applyBorder="0" applyAlignment="0" applyProtection="0"/>
    <xf numFmtId="220" fontId="3" fillId="0" borderId="0" applyFont="0" applyFill="0" applyBorder="0" applyAlignment="0" applyProtection="0"/>
    <xf numFmtId="221" fontId="3" fillId="0" borderId="0" applyFont="0" applyFill="0" applyBorder="0" applyAlignment="0" applyProtection="0"/>
    <xf numFmtId="0" fontId="155" fillId="0" borderId="0"/>
    <xf numFmtId="205" fontId="112" fillId="0" borderId="0" applyFont="0" applyFill="0" applyBorder="0" applyAlignment="0" applyProtection="0"/>
    <xf numFmtId="222" fontId="114" fillId="0" borderId="0" applyFont="0" applyFill="0" applyBorder="0" applyAlignment="0" applyProtection="0"/>
    <xf numFmtId="206" fontId="112" fillId="0" borderId="0" applyFont="0" applyFill="0" applyBorder="0" applyAlignment="0" applyProtection="0"/>
    <xf numFmtId="167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0" fontId="93" fillId="0" borderId="0">
      <alignment vertical="top"/>
    </xf>
    <xf numFmtId="0" fontId="101" fillId="42" borderId="45" applyNumberFormat="0" applyAlignment="0" applyProtection="0"/>
    <xf numFmtId="0" fontId="93" fillId="0" borderId="0">
      <alignment vertical="top"/>
    </xf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0" fontId="1" fillId="59" borderId="0" applyNumberFormat="0" applyBorder="0" applyAlignment="0" applyProtection="0"/>
    <xf numFmtId="0" fontId="1" fillId="63" borderId="0" applyNumberFormat="0" applyBorder="0" applyAlignment="0" applyProtection="0"/>
    <xf numFmtId="0" fontId="1" fillId="67" borderId="0" applyNumberFormat="0" applyBorder="0" applyAlignment="0" applyProtection="0"/>
    <xf numFmtId="0" fontId="1" fillId="48" borderId="0" applyNumberFormat="0" applyBorder="0" applyAlignment="0" applyProtection="0"/>
    <xf numFmtId="0" fontId="1" fillId="52" borderId="0" applyNumberFormat="0" applyBorder="0" applyAlignment="0" applyProtection="0"/>
    <xf numFmtId="0" fontId="1" fillId="56" borderId="0" applyNumberFormat="0" applyBorder="0" applyAlignment="0" applyProtection="0"/>
    <xf numFmtId="0" fontId="1" fillId="60" borderId="0" applyNumberFormat="0" applyBorder="0" applyAlignment="0" applyProtection="0"/>
    <xf numFmtId="0" fontId="1" fillId="64" borderId="0" applyNumberFormat="0" applyBorder="0" applyAlignment="0" applyProtection="0"/>
    <xf numFmtId="0" fontId="1" fillId="68" borderId="0" applyNumberFormat="0" applyBorder="0" applyAlignment="0" applyProtection="0"/>
    <xf numFmtId="0" fontId="171" fillId="49" borderId="0" applyNumberFormat="0" applyBorder="0" applyAlignment="0" applyProtection="0"/>
    <xf numFmtId="0" fontId="171" fillId="53" borderId="0" applyNumberFormat="0" applyBorder="0" applyAlignment="0" applyProtection="0"/>
    <xf numFmtId="0" fontId="171" fillId="57" borderId="0" applyNumberFormat="0" applyBorder="0" applyAlignment="0" applyProtection="0"/>
    <xf numFmtId="0" fontId="171" fillId="61" borderId="0" applyNumberFormat="0" applyBorder="0" applyAlignment="0" applyProtection="0"/>
    <xf numFmtId="0" fontId="171" fillId="65" borderId="0" applyNumberFormat="0" applyBorder="0" applyAlignment="0" applyProtection="0"/>
    <xf numFmtId="0" fontId="171" fillId="69" borderId="0" applyNumberFormat="0" applyBorder="0" applyAlignment="0" applyProtection="0"/>
    <xf numFmtId="0" fontId="171" fillId="46" borderId="0" applyNumberFormat="0" applyBorder="0" applyAlignment="0" applyProtection="0"/>
    <xf numFmtId="0" fontId="171" fillId="50" borderId="0" applyNumberFormat="0" applyBorder="0" applyAlignment="0" applyProtection="0"/>
    <xf numFmtId="0" fontId="171" fillId="54" borderId="0" applyNumberFormat="0" applyBorder="0" applyAlignment="0" applyProtection="0"/>
    <xf numFmtId="0" fontId="171" fillId="58" borderId="0" applyNumberFormat="0" applyBorder="0" applyAlignment="0" applyProtection="0"/>
    <xf numFmtId="0" fontId="171" fillId="62" borderId="0" applyNumberFormat="0" applyBorder="0" applyAlignment="0" applyProtection="0"/>
    <xf numFmtId="0" fontId="171" fillId="66" borderId="0" applyNumberFormat="0" applyBorder="0" applyAlignment="0" applyProtection="0"/>
    <xf numFmtId="0" fontId="161" fillId="40" borderId="0" applyNumberFormat="0" applyBorder="0" applyAlignment="0" applyProtection="0"/>
    <xf numFmtId="0" fontId="165" fillId="43" borderId="45" applyNumberFormat="0" applyAlignment="0" applyProtection="0"/>
    <xf numFmtId="0" fontId="167" fillId="44" borderId="48" applyNumberFormat="0" applyAlignment="0" applyProtection="0"/>
    <xf numFmtId="170" fontId="1" fillId="0" borderId="0" applyFont="0" applyFill="0" applyBorder="0" applyAlignment="0" applyProtection="0"/>
    <xf numFmtId="0" fontId="169" fillId="0" borderId="0" applyNumberFormat="0" applyFill="0" applyBorder="0" applyAlignment="0" applyProtection="0"/>
    <xf numFmtId="0" fontId="160" fillId="39" borderId="0" applyNumberFormat="0" applyBorder="0" applyAlignment="0" applyProtection="0"/>
    <xf numFmtId="0" fontId="157" fillId="0" borderId="42" applyNumberFormat="0" applyFill="0" applyAlignment="0" applyProtection="0"/>
    <xf numFmtId="0" fontId="158" fillId="0" borderId="43" applyNumberFormat="0" applyFill="0" applyAlignment="0" applyProtection="0"/>
    <xf numFmtId="0" fontId="159" fillId="0" borderId="44" applyNumberFormat="0" applyFill="0" applyAlignment="0" applyProtection="0"/>
    <xf numFmtId="0" fontId="159" fillId="0" borderId="0" applyNumberFormat="0" applyFill="0" applyBorder="0" applyAlignment="0" applyProtection="0"/>
    <xf numFmtId="0" fontId="163" fillId="42" borderId="45" applyNumberFormat="0" applyAlignment="0" applyProtection="0"/>
    <xf numFmtId="0" fontId="166" fillId="0" borderId="47" applyNumberFormat="0" applyFill="0" applyAlignment="0" applyProtection="0"/>
    <xf numFmtId="0" fontId="162" fillId="41" borderId="0" applyNumberFormat="0" applyBorder="0" applyAlignment="0" applyProtection="0"/>
    <xf numFmtId="0" fontId="1" fillId="45" borderId="49" applyNumberFormat="0" applyFont="0" applyAlignment="0" applyProtection="0"/>
    <xf numFmtId="0" fontId="164" fillId="43" borderId="46" applyNumberFormat="0" applyAlignment="0" applyProtection="0"/>
    <xf numFmtId="0" fontId="156" fillId="0" borderId="0" applyNumberFormat="0" applyFill="0" applyBorder="0" applyAlignment="0" applyProtection="0"/>
    <xf numFmtId="0" fontId="170" fillId="0" borderId="50" applyNumberFormat="0" applyFill="0" applyAlignment="0" applyProtection="0"/>
    <xf numFmtId="0" fontId="168" fillId="0" borderId="0" applyNumberFormat="0" applyFill="0" applyBorder="0" applyAlignment="0" applyProtection="0"/>
    <xf numFmtId="0" fontId="172" fillId="0" borderId="0">
      <alignment vertical="top"/>
    </xf>
    <xf numFmtId="0" fontId="101" fillId="42" borderId="45" applyNumberFormat="0" applyAlignment="0" applyProtection="0"/>
    <xf numFmtId="0" fontId="109" fillId="0" borderId="0"/>
  </cellStyleXfs>
  <cellXfs count="377">
    <xf numFmtId="0" fontId="0" fillId="0" borderId="0" xfId="0"/>
    <xf numFmtId="0" fontId="3" fillId="0" borderId="0" xfId="303" applyFill="1" applyAlignment="1">
      <alignment vertical="center"/>
    </xf>
    <xf numFmtId="171" fontId="3" fillId="0" borderId="0" xfId="87" applyNumberFormat="1" applyFont="1" applyAlignment="1" applyProtection="1">
      <alignment vertical="center"/>
      <protection locked="0"/>
    </xf>
    <xf numFmtId="172" fontId="52" fillId="0" borderId="16" xfId="303" applyNumberFormat="1" applyFont="1" applyFill="1" applyBorder="1" applyAlignment="1" applyProtection="1">
      <alignment vertical="center"/>
      <protection locked="0"/>
    </xf>
    <xf numFmtId="10" fontId="52" fillId="0" borderId="16" xfId="303" applyNumberFormat="1" applyFont="1" applyFill="1" applyBorder="1" applyAlignment="1" applyProtection="1">
      <alignment vertical="center"/>
      <protection locked="0"/>
    </xf>
    <xf numFmtId="171" fontId="3" fillId="0" borderId="0" xfId="303" applyNumberFormat="1" applyAlignment="1" applyProtection="1">
      <alignment vertical="center"/>
      <protection locked="0"/>
    </xf>
    <xf numFmtId="43" fontId="5" fillId="22" borderId="17" xfId="87" applyFont="1" applyFill="1" applyBorder="1" applyAlignment="1" applyProtection="1">
      <alignment horizontal="center"/>
      <protection locked="0"/>
    </xf>
    <xf numFmtId="173" fontId="5" fillId="22" borderId="17" xfId="87" applyNumberFormat="1" applyFont="1" applyFill="1" applyBorder="1" applyAlignment="1" applyProtection="1">
      <alignment horizontal="center"/>
      <protection locked="0"/>
    </xf>
    <xf numFmtId="43" fontId="3" fillId="0" borderId="18" xfId="87" applyFont="1" applyBorder="1" applyProtection="1">
      <protection locked="0"/>
    </xf>
    <xf numFmtId="173" fontId="3" fillId="0" borderId="18" xfId="87" applyNumberFormat="1" applyFont="1" applyBorder="1" applyProtection="1">
      <protection locked="0"/>
    </xf>
    <xf numFmtId="43" fontId="5" fillId="22" borderId="19" xfId="87" applyFont="1" applyFill="1" applyBorder="1" applyProtection="1">
      <protection locked="0"/>
    </xf>
    <xf numFmtId="43" fontId="5" fillId="28" borderId="20" xfId="87" applyFont="1" applyFill="1" applyBorder="1" applyAlignment="1" applyProtection="1">
      <alignment horizontal="center" vertical="center"/>
      <protection locked="0"/>
    </xf>
    <xf numFmtId="0" fontId="3" fillId="28" borderId="21" xfId="303" applyFill="1" applyBorder="1" applyAlignment="1" applyProtection="1">
      <alignment vertical="center"/>
      <protection locked="0"/>
    </xf>
    <xf numFmtId="43" fontId="5" fillId="28" borderId="22" xfId="87" applyFont="1" applyFill="1" applyBorder="1" applyAlignment="1" applyProtection="1">
      <alignment horizontal="center" vertical="center" wrapText="1"/>
      <protection locked="0"/>
    </xf>
    <xf numFmtId="43" fontId="5" fillId="28" borderId="23" xfId="87" applyFont="1" applyFill="1" applyBorder="1" applyAlignment="1" applyProtection="1">
      <alignment horizontal="center" vertical="center" wrapText="1"/>
      <protection locked="0"/>
    </xf>
    <xf numFmtId="173" fontId="5" fillId="28" borderId="23" xfId="87" applyNumberFormat="1" applyFont="1" applyFill="1" applyBorder="1" applyAlignment="1" applyProtection="1">
      <alignment horizontal="center" vertical="center" wrapText="1"/>
      <protection locked="0"/>
    </xf>
    <xf numFmtId="10" fontId="5" fillId="28" borderId="23" xfId="319" applyNumberFormat="1" applyFont="1" applyFill="1" applyBorder="1" applyAlignment="1" applyProtection="1">
      <alignment horizontal="center" vertical="center" wrapText="1"/>
      <protection locked="0"/>
    </xf>
    <xf numFmtId="171" fontId="5" fillId="28" borderId="23" xfId="87" applyNumberFormat="1" applyFont="1" applyFill="1" applyBorder="1" applyAlignment="1" applyProtection="1">
      <alignment horizontal="center" vertical="center" wrapText="1"/>
      <protection locked="0"/>
    </xf>
    <xf numFmtId="0" fontId="5" fillId="28" borderId="24" xfId="303" applyFont="1" applyFill="1" applyBorder="1" applyAlignment="1" applyProtection="1">
      <alignment horizontal="center" vertical="center" wrapText="1"/>
      <protection locked="0"/>
    </xf>
    <xf numFmtId="0" fontId="3" fillId="0" borderId="0" xfId="303" applyFill="1" applyAlignment="1">
      <alignment vertical="center" wrapText="1"/>
    </xf>
    <xf numFmtId="0" fontId="3" fillId="0" borderId="0" xfId="303" applyFill="1" applyAlignment="1">
      <alignment horizontal="center" vertical="center" wrapText="1"/>
    </xf>
    <xf numFmtId="43" fontId="3" fillId="28" borderId="25" xfId="87" applyFont="1" applyFill="1" applyBorder="1" applyAlignment="1" applyProtection="1">
      <alignment vertical="center"/>
      <protection locked="0"/>
    </xf>
    <xf numFmtId="43" fontId="3" fillId="28" borderId="26" xfId="87" applyFont="1" applyFill="1" applyBorder="1" applyAlignment="1" applyProtection="1">
      <alignment vertical="center"/>
      <protection locked="0"/>
    </xf>
    <xf numFmtId="43" fontId="3" fillId="28" borderId="27" xfId="87" applyFont="1" applyFill="1" applyBorder="1" applyAlignment="1" applyProtection="1">
      <alignment vertical="center"/>
      <protection locked="0"/>
    </xf>
    <xf numFmtId="171" fontId="0" fillId="0" borderId="0" xfId="0" applyNumberFormat="1"/>
    <xf numFmtId="43" fontId="5" fillId="28" borderId="17" xfId="87" applyFont="1" applyFill="1" applyBorder="1" applyAlignment="1" applyProtection="1">
      <alignment vertical="center"/>
      <protection locked="0"/>
    </xf>
    <xf numFmtId="171" fontId="5" fillId="28" borderId="17" xfId="87" applyNumberFormat="1" applyFont="1" applyFill="1" applyBorder="1" applyAlignment="1" applyProtection="1">
      <alignment vertical="center"/>
      <protection locked="0"/>
    </xf>
    <xf numFmtId="0" fontId="53" fillId="0" borderId="0" xfId="0" applyFont="1"/>
    <xf numFmtId="171" fontId="50" fillId="0" borderId="0" xfId="64" applyNumberFormat="1" applyFont="1"/>
    <xf numFmtId="0" fontId="3" fillId="0" borderId="0" xfId="303"/>
    <xf numFmtId="4" fontId="0" fillId="0" borderId="0" xfId="0" applyNumberFormat="1"/>
    <xf numFmtId="0" fontId="5" fillId="0" borderId="0" xfId="0" applyFont="1" applyFill="1" applyBorder="1"/>
    <xf numFmtId="0" fontId="3" fillId="0" borderId="0" xfId="0" applyFont="1" applyFill="1" applyBorder="1"/>
    <xf numFmtId="0" fontId="3" fillId="0" borderId="0" xfId="0" applyFont="1" applyFill="1"/>
    <xf numFmtId="4" fontId="3" fillId="0" borderId="0" xfId="303" applyNumberFormat="1"/>
    <xf numFmtId="15" fontId="0" fillId="0" borderId="0" xfId="0" applyNumberFormat="1"/>
    <xf numFmtId="43" fontId="3" fillId="0" borderId="16" xfId="64" applyFont="1" applyFill="1" applyBorder="1" applyAlignment="1" applyProtection="1">
      <alignment horizontal="center" vertical="center"/>
      <protection locked="0"/>
    </xf>
    <xf numFmtId="171" fontId="3" fillId="0" borderId="16" xfId="64" applyNumberFormat="1" applyFont="1" applyFill="1" applyBorder="1" applyAlignment="1" applyProtection="1">
      <alignment horizontal="center" vertical="center"/>
      <protection locked="0"/>
    </xf>
    <xf numFmtId="0" fontId="3" fillId="0" borderId="28" xfId="303" applyFont="1" applyFill="1" applyBorder="1" applyAlignment="1" applyProtection="1">
      <alignment horizontal="center" vertical="center"/>
      <protection locked="0"/>
    </xf>
    <xf numFmtId="10" fontId="0" fillId="0" borderId="0" xfId="0" applyNumberFormat="1"/>
    <xf numFmtId="0" fontId="0" fillId="0" borderId="0" xfId="0" applyFill="1"/>
    <xf numFmtId="0" fontId="54" fillId="0" borderId="0" xfId="0" applyFont="1"/>
    <xf numFmtId="0" fontId="55" fillId="0" borderId="0" xfId="0" applyFont="1"/>
    <xf numFmtId="43" fontId="55" fillId="0" borderId="0" xfId="64" applyFont="1"/>
    <xf numFmtId="0" fontId="55" fillId="0" borderId="0" xfId="0" applyFont="1" applyAlignment="1">
      <alignment vertical="center"/>
    </xf>
    <xf numFmtId="43" fontId="55" fillId="0" borderId="0" xfId="64" applyFont="1" applyAlignment="1">
      <alignment vertical="center"/>
    </xf>
    <xf numFmtId="43" fontId="55" fillId="0" borderId="0" xfId="64" applyFont="1" applyAlignment="1" applyProtection="1">
      <alignment vertical="center"/>
      <protection locked="0"/>
    </xf>
    <xf numFmtId="43" fontId="55" fillId="0" borderId="0" xfId="0" applyNumberFormat="1" applyFont="1" applyAlignment="1">
      <alignment vertical="center"/>
    </xf>
    <xf numFmtId="0" fontId="56" fillId="0" borderId="0" xfId="0" applyFont="1" applyAlignment="1">
      <alignment vertical="center"/>
    </xf>
    <xf numFmtId="0" fontId="55" fillId="0" borderId="0" xfId="0" applyFont="1" applyAlignment="1">
      <alignment horizontal="center" vertical="center"/>
    </xf>
    <xf numFmtId="0" fontId="0" fillId="0" borderId="0" xfId="0"/>
    <xf numFmtId="0" fontId="54" fillId="29" borderId="0" xfId="0" applyFont="1" applyFill="1"/>
    <xf numFmtId="0" fontId="55" fillId="29" borderId="0" xfId="0" applyFont="1" applyFill="1"/>
    <xf numFmtId="0" fontId="55" fillId="29" borderId="0" xfId="0" applyFont="1" applyFill="1" applyAlignment="1">
      <alignment vertical="center"/>
    </xf>
    <xf numFmtId="0" fontId="54" fillId="30" borderId="0" xfId="0" applyFont="1" applyFill="1"/>
    <xf numFmtId="0" fontId="55" fillId="30" borderId="0" xfId="0" applyFont="1" applyFill="1"/>
    <xf numFmtId="0" fontId="55" fillId="30" borderId="0" xfId="0" applyFont="1" applyFill="1" applyAlignment="1">
      <alignment vertical="center"/>
    </xf>
    <xf numFmtId="43" fontId="55" fillId="30" borderId="0" xfId="64" applyFont="1" applyFill="1" applyAlignment="1">
      <alignment vertical="center"/>
    </xf>
    <xf numFmtId="43" fontId="55" fillId="30" borderId="0" xfId="0" applyNumberFormat="1" applyFont="1" applyFill="1" applyAlignment="1">
      <alignment vertical="center"/>
    </xf>
    <xf numFmtId="43" fontId="55" fillId="30" borderId="0" xfId="64" applyFont="1" applyFill="1"/>
    <xf numFmtId="0" fontId="57" fillId="29" borderId="0" xfId="0" applyFont="1" applyFill="1"/>
    <xf numFmtId="15" fontId="55" fillId="0" borderId="0" xfId="0" applyNumberFormat="1" applyFont="1" applyAlignment="1">
      <alignment vertical="center"/>
    </xf>
    <xf numFmtId="0" fontId="58" fillId="0" borderId="0" xfId="0" applyFont="1" applyAlignment="1">
      <alignment vertical="center"/>
    </xf>
    <xf numFmtId="171" fontId="55" fillId="29" borderId="0" xfId="64" applyNumberFormat="1" applyFont="1" applyFill="1" applyAlignment="1">
      <alignment vertical="center"/>
    </xf>
    <xf numFmtId="171" fontId="55" fillId="29" borderId="0" xfId="0" applyNumberFormat="1" applyFont="1" applyFill="1" applyAlignment="1">
      <alignment vertical="center"/>
    </xf>
    <xf numFmtId="171" fontId="55" fillId="0" borderId="0" xfId="64" applyNumberFormat="1" applyFont="1" applyAlignment="1">
      <alignment vertical="center"/>
    </xf>
    <xf numFmtId="0" fontId="53" fillId="31" borderId="0" xfId="0" applyFont="1" applyFill="1"/>
    <xf numFmtId="43" fontId="50" fillId="0" borderId="0" xfId="64" applyFont="1"/>
    <xf numFmtId="10" fontId="0" fillId="32" borderId="0" xfId="0" applyNumberFormat="1" applyFill="1"/>
    <xf numFmtId="9" fontId="55" fillId="29" borderId="0" xfId="0" applyNumberFormat="1" applyFont="1" applyFill="1"/>
    <xf numFmtId="10" fontId="55" fillId="29" borderId="0" xfId="0" applyNumberFormat="1" applyFont="1" applyFill="1" applyAlignment="1">
      <alignment vertical="center"/>
    </xf>
    <xf numFmtId="171" fontId="55" fillId="29" borderId="0" xfId="0" applyNumberFormat="1" applyFont="1" applyFill="1"/>
    <xf numFmtId="171" fontId="55" fillId="29" borderId="0" xfId="64" applyNumberFormat="1" applyFont="1" applyFill="1"/>
    <xf numFmtId="9" fontId="55" fillId="32" borderId="0" xfId="0" applyNumberFormat="1" applyFont="1" applyFill="1"/>
    <xf numFmtId="43" fontId="55" fillId="29" borderId="0" xfId="0" applyNumberFormat="1" applyFont="1" applyFill="1"/>
    <xf numFmtId="173" fontId="3" fillId="0" borderId="29" xfId="87" applyNumberFormat="1" applyFont="1" applyBorder="1" applyProtection="1">
      <protection locked="0"/>
    </xf>
    <xf numFmtId="173" fontId="3" fillId="0" borderId="30" xfId="87" applyNumberFormat="1" applyFont="1" applyBorder="1" applyProtection="1">
      <protection locked="0"/>
    </xf>
    <xf numFmtId="3" fontId="3" fillId="0" borderId="0" xfId="303" applyNumberFormat="1" applyFont="1"/>
    <xf numFmtId="43" fontId="3" fillId="0" borderId="0" xfId="87" applyFont="1" applyAlignment="1" applyProtection="1">
      <alignment vertical="center"/>
      <protection locked="0"/>
    </xf>
    <xf numFmtId="0" fontId="0" fillId="0" borderId="0" xfId="0"/>
    <xf numFmtId="0" fontId="0" fillId="0" borderId="0" xfId="0" applyBorder="1"/>
    <xf numFmtId="171" fontId="3" fillId="0" borderId="31" xfId="87" applyNumberFormat="1" applyFont="1" applyFill="1" applyBorder="1" applyAlignment="1" applyProtection="1">
      <alignment horizontal="left" vertical="center"/>
      <protection locked="0"/>
    </xf>
    <xf numFmtId="171" fontId="3" fillId="0" borderId="16" xfId="69" applyNumberFormat="1" applyFont="1" applyFill="1" applyBorder="1" applyAlignment="1" applyProtection="1">
      <alignment vertical="center"/>
      <protection locked="0"/>
    </xf>
    <xf numFmtId="9" fontId="3" fillId="0" borderId="0" xfId="319" applyFont="1" applyFill="1"/>
    <xf numFmtId="43" fontId="3" fillId="0" borderId="16" xfId="87" applyFont="1" applyFill="1" applyBorder="1" applyAlignment="1" applyProtection="1">
      <alignment horizontal="center" vertical="center"/>
      <protection locked="0"/>
    </xf>
    <xf numFmtId="171" fontId="3" fillId="0" borderId="16" xfId="87" applyNumberFormat="1" applyFont="1" applyFill="1" applyBorder="1" applyAlignment="1" applyProtection="1">
      <alignment horizontal="center" vertical="center"/>
      <protection locked="0"/>
    </xf>
    <xf numFmtId="0" fontId="3" fillId="0" borderId="19" xfId="87" applyNumberFormat="1" applyFont="1" applyFill="1" applyBorder="1" applyAlignment="1" applyProtection="1">
      <protection locked="0"/>
    </xf>
    <xf numFmtId="0" fontId="3" fillId="0" borderId="12" xfId="87" applyNumberFormat="1" applyFont="1" applyFill="1" applyBorder="1" applyAlignment="1" applyProtection="1">
      <protection locked="0"/>
    </xf>
    <xf numFmtId="0" fontId="0" fillId="0" borderId="0" xfId="0" applyAlignment="1">
      <alignment horizontal="right"/>
    </xf>
    <xf numFmtId="171" fontId="3" fillId="0" borderId="31" xfId="88" applyNumberFormat="1" applyFont="1" applyFill="1" applyBorder="1" applyAlignment="1" applyProtection="1">
      <alignment horizontal="left" vertical="center"/>
      <protection locked="0"/>
    </xf>
    <xf numFmtId="43" fontId="3" fillId="0" borderId="16" xfId="88" applyFont="1" applyFill="1" applyBorder="1" applyAlignment="1" applyProtection="1">
      <alignment horizontal="center" vertical="center"/>
      <protection locked="0"/>
    </xf>
    <xf numFmtId="43" fontId="3" fillId="0" borderId="0" xfId="64" applyFont="1"/>
    <xf numFmtId="0" fontId="9" fillId="0" borderId="19" xfId="0" applyFont="1" applyFill="1" applyBorder="1" applyAlignment="1">
      <alignment horizontal="center" vertical="top" wrapText="1"/>
    </xf>
    <xf numFmtId="0" fontId="9" fillId="0" borderId="19" xfId="0" applyFont="1" applyFill="1" applyBorder="1" applyAlignment="1">
      <alignment horizontal="center" wrapText="1"/>
    </xf>
    <xf numFmtId="0" fontId="5" fillId="0" borderId="32" xfId="0" applyFont="1" applyFill="1" applyBorder="1" applyAlignment="1">
      <alignment wrapText="1"/>
    </xf>
    <xf numFmtId="0" fontId="5" fillId="0" borderId="12" xfId="0" applyFont="1" applyFill="1" applyBorder="1" applyAlignment="1"/>
    <xf numFmtId="3" fontId="14" fillId="0" borderId="19" xfId="0" applyNumberFormat="1" applyFont="1" applyBorder="1"/>
    <xf numFmtId="171" fontId="44" fillId="26" borderId="19" xfId="64" applyNumberFormat="1" applyFont="1" applyFill="1" applyBorder="1" applyAlignment="1">
      <alignment horizontal="right" vertical="top" wrapText="1"/>
    </xf>
    <xf numFmtId="2" fontId="44" fillId="26" borderId="19" xfId="0" applyNumberFormat="1" applyFont="1" applyFill="1" applyBorder="1" applyAlignment="1">
      <alignment horizontal="right" vertical="top" wrapText="1"/>
    </xf>
    <xf numFmtId="3" fontId="14" fillId="0" borderId="19" xfId="0" applyNumberFormat="1" applyFont="1" applyFill="1" applyBorder="1"/>
    <xf numFmtId="4" fontId="3" fillId="0" borderId="19" xfId="0" applyNumberFormat="1" applyFont="1" applyFill="1" applyBorder="1"/>
    <xf numFmtId="171" fontId="3" fillId="0" borderId="19" xfId="64" applyNumberFormat="1" applyFont="1" applyFill="1" applyBorder="1"/>
    <xf numFmtId="0" fontId="0" fillId="0" borderId="19" xfId="0" applyFill="1" applyBorder="1" applyAlignment="1">
      <alignment horizontal="center"/>
    </xf>
    <xf numFmtId="0" fontId="0" fillId="0" borderId="19" xfId="0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5" fillId="0" borderId="19" xfId="0" applyFont="1" applyBorder="1" applyAlignment="1">
      <alignment horizontal="right"/>
    </xf>
    <xf numFmtId="0" fontId="5" fillId="0" borderId="19" xfId="0" applyFont="1" applyFill="1" applyBorder="1" applyAlignment="1">
      <alignment horizontal="center" wrapText="1"/>
    </xf>
    <xf numFmtId="0" fontId="3" fillId="0" borderId="19" xfId="0" applyFont="1" applyFill="1" applyBorder="1" applyAlignment="1">
      <alignment horizontal="center"/>
    </xf>
    <xf numFmtId="0" fontId="5" fillId="28" borderId="33" xfId="303" applyFont="1" applyFill="1" applyBorder="1" applyAlignment="1" applyProtection="1">
      <alignment horizontal="center" vertical="center" wrapText="1"/>
      <protection locked="0"/>
    </xf>
    <xf numFmtId="0" fontId="3" fillId="0" borderId="34" xfId="303" applyFont="1" applyFill="1" applyBorder="1" applyAlignment="1" applyProtection="1">
      <alignment horizontal="center" vertical="center"/>
      <protection locked="0"/>
    </xf>
    <xf numFmtId="0" fontId="3" fillId="28" borderId="25" xfId="303" applyFill="1" applyBorder="1" applyAlignment="1" applyProtection="1">
      <alignment vertical="center"/>
      <protection locked="0"/>
    </xf>
    <xf numFmtId="172" fontId="52" fillId="0" borderId="16" xfId="303" applyNumberFormat="1" applyFont="1" applyFill="1" applyBorder="1" applyAlignment="1" applyProtection="1">
      <alignment vertical="center"/>
      <protection locked="0"/>
    </xf>
    <xf numFmtId="10" fontId="52" fillId="0" borderId="16" xfId="303" applyNumberFormat="1" applyFont="1" applyFill="1" applyBorder="1" applyAlignment="1" applyProtection="1">
      <alignment vertical="center"/>
      <protection locked="0"/>
    </xf>
    <xf numFmtId="0" fontId="59" fillId="0" borderId="28" xfId="0" applyFont="1" applyFill="1" applyBorder="1" applyAlignment="1" applyProtection="1">
      <alignment horizontal="left" vertical="center"/>
      <protection locked="0"/>
    </xf>
    <xf numFmtId="0" fontId="60" fillId="0" borderId="28" xfId="0" applyFont="1" applyFill="1" applyBorder="1" applyAlignment="1" applyProtection="1">
      <alignment horizontal="left" vertical="center"/>
      <protection locked="0"/>
    </xf>
    <xf numFmtId="0" fontId="3" fillId="0" borderId="28" xfId="0" applyFont="1" applyFill="1" applyBorder="1" applyAlignment="1" applyProtection="1">
      <alignment horizontal="left" vertical="center"/>
      <protection locked="0"/>
    </xf>
    <xf numFmtId="1" fontId="3" fillId="0" borderId="31" xfId="64" quotePrefix="1" applyNumberFormat="1" applyFont="1" applyFill="1" applyBorder="1" applyAlignment="1" applyProtection="1">
      <alignment horizontal="center" vertical="center"/>
      <protection locked="0"/>
    </xf>
    <xf numFmtId="171" fontId="3" fillId="0" borderId="19" xfId="64" applyNumberFormat="1" applyFont="1" applyFill="1" applyBorder="1" applyAlignment="1" applyProtection="1">
      <alignment vertical="center"/>
      <protection locked="0"/>
    </xf>
    <xf numFmtId="171" fontId="3" fillId="0" borderId="16" xfId="64" applyNumberFormat="1" applyFont="1" applyFill="1" applyBorder="1" applyAlignment="1" applyProtection="1">
      <alignment vertical="center"/>
      <protection locked="0"/>
    </xf>
    <xf numFmtId="173" fontId="3" fillId="0" borderId="19" xfId="64" applyNumberFormat="1" applyFont="1" applyFill="1" applyBorder="1" applyAlignment="1" applyProtection="1">
      <alignment horizontal="right" vertical="center"/>
      <protection locked="0"/>
    </xf>
    <xf numFmtId="173" fontId="3" fillId="0" borderId="16" xfId="64" applyNumberFormat="1" applyFont="1" applyFill="1" applyBorder="1" applyAlignment="1" applyProtection="1">
      <alignment horizontal="right" vertical="center"/>
      <protection locked="0"/>
    </xf>
    <xf numFmtId="173" fontId="3" fillId="0" borderId="34" xfId="64" applyNumberFormat="1" applyFont="1" applyFill="1" applyBorder="1" applyAlignment="1" applyProtection="1">
      <alignment horizontal="right" vertical="center"/>
      <protection locked="0"/>
    </xf>
    <xf numFmtId="10" fontId="3" fillId="0" borderId="19" xfId="311" applyNumberFormat="1" applyFont="1" applyFill="1" applyBorder="1" applyAlignment="1" applyProtection="1">
      <alignment horizontal="right" vertical="center"/>
      <protection locked="0"/>
    </xf>
    <xf numFmtId="10" fontId="3" fillId="0" borderId="16" xfId="311" applyNumberFormat="1" applyFont="1" applyFill="1" applyBorder="1" applyAlignment="1" applyProtection="1">
      <alignment horizontal="right" vertical="center"/>
      <protection locked="0"/>
    </xf>
    <xf numFmtId="0" fontId="0" fillId="0" borderId="0" xfId="0"/>
    <xf numFmtId="0" fontId="53" fillId="33" borderId="0" xfId="0" applyFont="1" applyFill="1"/>
    <xf numFmtId="0" fontId="53" fillId="33" borderId="0" xfId="0" applyFont="1" applyFill="1" applyAlignment="1">
      <alignment horizontal="center"/>
    </xf>
    <xf numFmtId="0" fontId="53" fillId="34" borderId="0" xfId="0" applyFont="1" applyFill="1" applyAlignment="1">
      <alignment horizontal="center"/>
    </xf>
    <xf numFmtId="0" fontId="0" fillId="32" borderId="0" xfId="0" applyFill="1"/>
    <xf numFmtId="0" fontId="61" fillId="32" borderId="0" xfId="0" applyFont="1" applyFill="1" applyAlignment="1">
      <alignment horizontal="left"/>
    </xf>
    <xf numFmtId="0" fontId="0" fillId="32" borderId="0" xfId="0" applyFill="1" applyAlignment="1">
      <alignment horizontal="center"/>
    </xf>
    <xf numFmtId="0" fontId="0" fillId="35" borderId="0" xfId="0" applyFill="1"/>
    <xf numFmtId="0" fontId="0" fillId="0" borderId="0" xfId="0"/>
    <xf numFmtId="0" fontId="0" fillId="32" borderId="0" xfId="0" applyFill="1" applyBorder="1"/>
    <xf numFmtId="0" fontId="61" fillId="32" borderId="0" xfId="0" applyFont="1" applyFill="1" applyBorder="1" applyAlignment="1">
      <alignment horizontal="left"/>
    </xf>
    <xf numFmtId="0" fontId="0" fillId="32" borderId="0" xfId="0" applyFill="1" applyBorder="1" applyAlignment="1">
      <alignment horizontal="center"/>
    </xf>
    <xf numFmtId="0" fontId="0" fillId="0" borderId="0" xfId="0"/>
    <xf numFmtId="0" fontId="53" fillId="32" borderId="0" xfId="0" applyFont="1" applyFill="1"/>
    <xf numFmtId="0" fontId="62" fillId="0" borderId="0" xfId="0" quotePrefix="1" applyFo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" fontId="3" fillId="0" borderId="35" xfId="64" quotePrefix="1" applyNumberFormat="1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0" fillId="0" borderId="0" xfId="0"/>
    <xf numFmtId="0" fontId="0" fillId="0" borderId="0" xfId="0"/>
    <xf numFmtId="9" fontId="3" fillId="0" borderId="0" xfId="303" applyNumberFormat="1" applyFill="1" applyAlignment="1">
      <alignment vertical="center"/>
    </xf>
    <xf numFmtId="43" fontId="3" fillId="0" borderId="0" xfId="64" applyFont="1" applyFill="1" applyAlignment="1">
      <alignment vertical="center"/>
    </xf>
    <xf numFmtId="0" fontId="0" fillId="0" borderId="0" xfId="0"/>
    <xf numFmtId="171" fontId="3" fillId="32" borderId="16" xfId="64" applyNumberFormat="1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0" fillId="0" borderId="0" xfId="0"/>
    <xf numFmtId="0" fontId="0" fillId="36" borderId="0" xfId="0" applyFill="1"/>
    <xf numFmtId="0" fontId="0" fillId="0" borderId="0" xfId="0"/>
    <xf numFmtId="43" fontId="50" fillId="0" borderId="0" xfId="64" applyFont="1" applyAlignment="1"/>
    <xf numFmtId="43" fontId="63" fillId="0" borderId="0" xfId="64" applyFont="1"/>
    <xf numFmtId="43" fontId="64" fillId="0" borderId="0" xfId="64" applyFont="1" applyAlignment="1"/>
    <xf numFmtId="43" fontId="63" fillId="0" borderId="0" xfId="64" applyFont="1" applyAlignment="1"/>
    <xf numFmtId="0" fontId="50" fillId="0" borderId="0" xfId="64" applyNumberFormat="1" applyFont="1"/>
    <xf numFmtId="0" fontId="63" fillId="0" borderId="0" xfId="64" applyNumberFormat="1" applyFont="1"/>
    <xf numFmtId="180" fontId="45" fillId="0" borderId="0" xfId="0" applyNumberFormat="1" applyFont="1" applyAlignment="1">
      <alignment horizontal="left"/>
    </xf>
    <xf numFmtId="181" fontId="46" fillId="0" borderId="0" xfId="0" applyNumberFormat="1" applyFont="1" applyAlignment="1">
      <alignment horizontal="left"/>
    </xf>
    <xf numFmtId="178" fontId="11" fillId="0" borderId="19" xfId="65" applyNumberFormat="1" applyFont="1" applyFill="1" applyBorder="1" applyAlignment="1">
      <alignment horizontal="right"/>
    </xf>
    <xf numFmtId="0" fontId="47" fillId="29" borderId="0" xfId="185" applyFont="1" applyFill="1" applyAlignment="1">
      <alignment vertical="center"/>
    </xf>
    <xf numFmtId="0" fontId="11" fillId="29" borderId="0" xfId="185" applyFont="1" applyFill="1" applyAlignment="1">
      <alignment vertical="center"/>
    </xf>
    <xf numFmtId="0" fontId="47" fillId="29" borderId="0" xfId="185" applyFont="1" applyFill="1" applyAlignment="1">
      <alignment horizontal="left" vertical="center"/>
    </xf>
    <xf numFmtId="0" fontId="46" fillId="0" borderId="29" xfId="0" applyFont="1" applyBorder="1" applyAlignment="1">
      <alignment horizontal="left" vertical="center"/>
    </xf>
    <xf numFmtId="0" fontId="48" fillId="0" borderId="0" xfId="0" applyFont="1"/>
    <xf numFmtId="0" fontId="85" fillId="0" borderId="0" xfId="0" applyFont="1" applyAlignment="1">
      <alignment horizontal="center" vertical="center" wrapText="1"/>
    </xf>
    <xf numFmtId="0" fontId="86" fillId="0" borderId="0" xfId="0" applyFont="1" applyAlignment="1">
      <alignment horizontal="center"/>
    </xf>
    <xf numFmtId="0" fontId="11" fillId="29" borderId="0" xfId="185" applyFont="1" applyFill="1" applyAlignment="1">
      <alignment horizontal="left" vertical="center"/>
    </xf>
    <xf numFmtId="0" fontId="45" fillId="0" borderId="0" xfId="0" applyFont="1" applyAlignment="1"/>
    <xf numFmtId="0" fontId="48" fillId="0" borderId="0" xfId="0" applyFont="1" applyAlignment="1"/>
    <xf numFmtId="0" fontId="46" fillId="0" borderId="0" xfId="0" applyFont="1" applyAlignment="1"/>
    <xf numFmtId="0" fontId="45" fillId="0" borderId="0" xfId="0" applyFont="1"/>
    <xf numFmtId="182" fontId="87" fillId="0" borderId="0" xfId="303" applyNumberFormat="1" applyFont="1" applyAlignment="1" applyProtection="1">
      <alignment horizontal="center"/>
      <protection locked="0"/>
    </xf>
    <xf numFmtId="0" fontId="48" fillId="0" borderId="0" xfId="0" applyFont="1" applyAlignment="1">
      <alignment horizontal="left"/>
    </xf>
    <xf numFmtId="0" fontId="46" fillId="0" borderId="0" xfId="0" applyFont="1" applyAlignment="1">
      <alignment horizontal="left"/>
    </xf>
    <xf numFmtId="0" fontId="88" fillId="0" borderId="0" xfId="0" applyFont="1"/>
    <xf numFmtId="0" fontId="49" fillId="0" borderId="0" xfId="0" applyFont="1" applyAlignment="1">
      <alignment horizontal="left"/>
    </xf>
    <xf numFmtId="14" fontId="49" fillId="29" borderId="0" xfId="185" applyNumberFormat="1" applyFont="1" applyFill="1" applyAlignment="1">
      <alignment horizontal="left" vertical="top"/>
    </xf>
    <xf numFmtId="14" fontId="49" fillId="29" borderId="0" xfId="185" applyNumberFormat="1" applyFont="1" applyFill="1" applyAlignment="1">
      <alignment vertical="top"/>
    </xf>
    <xf numFmtId="0" fontId="89" fillId="0" borderId="0" xfId="0" applyFont="1" applyAlignment="1">
      <alignment horizontal="right"/>
    </xf>
    <xf numFmtId="170" fontId="48" fillId="0" borderId="0" xfId="65" applyFont="1"/>
    <xf numFmtId="0" fontId="46" fillId="37" borderId="36" xfId="0" applyFont="1" applyFill="1" applyBorder="1" applyAlignment="1">
      <alignment horizontal="center"/>
    </xf>
    <xf numFmtId="0" fontId="49" fillId="37" borderId="37" xfId="0" applyFont="1" applyFill="1" applyBorder="1" applyAlignment="1">
      <alignment horizontal="center"/>
    </xf>
    <xf numFmtId="0" fontId="46" fillId="37" borderId="30" xfId="0" applyFont="1" applyFill="1" applyBorder="1" applyAlignment="1">
      <alignment horizontal="center"/>
    </xf>
    <xf numFmtId="180" fontId="46" fillId="37" borderId="18" xfId="0" applyNumberFormat="1" applyFont="1" applyFill="1" applyBorder="1" applyAlignment="1">
      <alignment horizontal="center"/>
    </xf>
    <xf numFmtId="0" fontId="48" fillId="0" borderId="0" xfId="0" applyFont="1" applyFill="1"/>
    <xf numFmtId="0" fontId="45" fillId="37" borderId="0" xfId="0" applyFont="1" applyFill="1" applyBorder="1"/>
    <xf numFmtId="178" fontId="7" fillId="37" borderId="36" xfId="65" applyNumberFormat="1" applyFont="1" applyFill="1" applyBorder="1" applyAlignment="1"/>
    <xf numFmtId="170" fontId="48" fillId="0" borderId="0" xfId="65" quotePrefix="1" applyFont="1"/>
    <xf numFmtId="0" fontId="45" fillId="37" borderId="37" xfId="0" applyFont="1" applyFill="1" applyBorder="1" applyAlignment="1">
      <alignment horizontal="center"/>
    </xf>
    <xf numFmtId="0" fontId="89" fillId="37" borderId="29" xfId="0" applyFont="1" applyFill="1" applyBorder="1" applyAlignment="1"/>
    <xf numFmtId="0" fontId="48" fillId="37" borderId="30" xfId="0" applyFont="1" applyFill="1" applyBorder="1" applyAlignment="1"/>
    <xf numFmtId="43" fontId="48" fillId="0" borderId="0" xfId="64" applyFont="1"/>
    <xf numFmtId="0" fontId="45" fillId="0" borderId="0" xfId="0" applyFont="1" applyBorder="1" applyAlignment="1"/>
    <xf numFmtId="0" fontId="45" fillId="0" borderId="38" xfId="0" applyFont="1" applyBorder="1" applyAlignment="1"/>
    <xf numFmtId="0" fontId="48" fillId="0" borderId="0" xfId="0" applyFont="1" applyBorder="1"/>
    <xf numFmtId="0" fontId="48" fillId="0" borderId="37" xfId="0" applyFont="1" applyBorder="1" applyAlignment="1">
      <alignment horizontal="center"/>
    </xf>
    <xf numFmtId="0" fontId="46" fillId="0" borderId="30" xfId="0" applyFont="1" applyBorder="1" applyAlignment="1"/>
    <xf numFmtId="0" fontId="48" fillId="0" borderId="37" xfId="0" applyFont="1" applyBorder="1" applyAlignment="1"/>
    <xf numFmtId="0" fontId="48" fillId="0" borderId="32" xfId="0" applyFont="1" applyBorder="1" applyAlignment="1"/>
    <xf numFmtId="0" fontId="48" fillId="0" borderId="39" xfId="0" applyFont="1" applyBorder="1" applyAlignment="1"/>
    <xf numFmtId="178" fontId="48" fillId="0" borderId="0" xfId="0" applyNumberFormat="1" applyFont="1"/>
    <xf numFmtId="43" fontId="8" fillId="0" borderId="0" xfId="64" applyFont="1" applyBorder="1" applyAlignment="1">
      <alignment horizontal="right"/>
    </xf>
    <xf numFmtId="0" fontId="46" fillId="0" borderId="29" xfId="0" applyFont="1" applyBorder="1" applyAlignment="1"/>
    <xf numFmtId="0" fontId="48" fillId="0" borderId="37" xfId="0" applyFont="1" applyBorder="1" applyAlignment="1">
      <alignment horizontal="justify" vertical="top"/>
    </xf>
    <xf numFmtId="0" fontId="48" fillId="0" borderId="40" xfId="0" applyFont="1" applyBorder="1" applyAlignment="1">
      <alignment horizontal="center"/>
    </xf>
    <xf numFmtId="170" fontId="48" fillId="0" borderId="0" xfId="65" quotePrefix="1" applyNumberFormat="1" applyFont="1"/>
    <xf numFmtId="0" fontId="46" fillId="0" borderId="32" xfId="0" applyFont="1" applyBorder="1" applyAlignment="1"/>
    <xf numFmtId="0" fontId="45" fillId="0" borderId="0" xfId="0" applyFont="1" applyBorder="1" applyAlignment="1">
      <alignment horizontal="left" vertical="center"/>
    </xf>
    <xf numFmtId="0" fontId="45" fillId="0" borderId="38" xfId="0" applyFont="1" applyBorder="1" applyAlignment="1">
      <alignment horizontal="left" vertical="center"/>
    </xf>
    <xf numFmtId="0" fontId="45" fillId="0" borderId="37" xfId="0" applyFont="1" applyBorder="1" applyAlignment="1">
      <alignment horizontal="center" vertical="top" wrapText="1"/>
    </xf>
    <xf numFmtId="0" fontId="46" fillId="0" borderId="30" xfId="0" applyFont="1" applyBorder="1" applyAlignment="1">
      <alignment horizontal="left" vertical="center"/>
    </xf>
    <xf numFmtId="0" fontId="45" fillId="0" borderId="37" xfId="0" applyFont="1" applyBorder="1" applyAlignment="1">
      <alignment horizontal="left" vertical="center"/>
    </xf>
    <xf numFmtId="0" fontId="48" fillId="0" borderId="0" xfId="0" applyFont="1" applyBorder="1" applyAlignment="1">
      <alignment horizontal="left" vertical="center"/>
    </xf>
    <xf numFmtId="0" fontId="48" fillId="0" borderId="40" xfId="0" applyFont="1" applyBorder="1" applyAlignment="1">
      <alignment horizontal="left" vertical="center"/>
    </xf>
    <xf numFmtId="0" fontId="46" fillId="0" borderId="37" xfId="0" applyFont="1" applyBorder="1" applyAlignment="1">
      <alignment horizontal="center" vertical="top" wrapText="1"/>
    </xf>
    <xf numFmtId="0" fontId="48" fillId="0" borderId="37" xfId="0" applyFont="1" applyBorder="1" applyAlignment="1">
      <alignment horizontal="left" vertical="center"/>
    </xf>
    <xf numFmtId="0" fontId="48" fillId="0" borderId="34" xfId="0" applyFont="1" applyBorder="1" applyAlignment="1">
      <alignment horizontal="left" vertical="center"/>
    </xf>
    <xf numFmtId="0" fontId="48" fillId="0" borderId="38" xfId="0" applyFont="1" applyBorder="1" applyAlignment="1">
      <alignment horizontal="left" vertical="center"/>
    </xf>
    <xf numFmtId="0" fontId="46" fillId="0" borderId="30" xfId="0" applyFont="1" applyBorder="1" applyAlignment="1">
      <alignment horizontal="center" vertical="top" wrapText="1"/>
    </xf>
    <xf numFmtId="0" fontId="49" fillId="0" borderId="41" xfId="0" applyFont="1" applyBorder="1" applyAlignment="1">
      <alignment horizontal="left" vertical="center"/>
    </xf>
    <xf numFmtId="0" fontId="48" fillId="0" borderId="30" xfId="0" applyFont="1" applyBorder="1" applyAlignment="1">
      <alignment horizontal="center" vertical="top" wrapText="1"/>
    </xf>
    <xf numFmtId="0" fontId="45" fillId="0" borderId="41" xfId="0" applyFont="1" applyBorder="1" applyAlignment="1">
      <alignment vertical="center"/>
    </xf>
    <xf numFmtId="0" fontId="45" fillId="0" borderId="40" xfId="0" applyFont="1" applyBorder="1" applyAlignment="1">
      <alignment vertical="center"/>
    </xf>
    <xf numFmtId="0" fontId="46" fillId="0" borderId="29" xfId="0" applyFont="1" applyBorder="1" applyAlignment="1">
      <alignment vertical="center"/>
    </xf>
    <xf numFmtId="0" fontId="45" fillId="0" borderId="37" xfId="0" applyFont="1" applyBorder="1" applyAlignment="1">
      <alignment vertical="center"/>
    </xf>
    <xf numFmtId="0" fontId="48" fillId="0" borderId="12" xfId="0" applyFont="1" applyBorder="1" applyAlignment="1"/>
    <xf numFmtId="0" fontId="48" fillId="0" borderId="0" xfId="0" applyFont="1" applyBorder="1" applyAlignment="1"/>
    <xf numFmtId="0" fontId="48" fillId="0" borderId="40" xfId="0" applyFont="1" applyBorder="1" applyAlignment="1"/>
    <xf numFmtId="0" fontId="49" fillId="0" borderId="32" xfId="0" applyFont="1" applyBorder="1" applyAlignment="1"/>
    <xf numFmtId="0" fontId="49" fillId="0" borderId="39" xfId="0" applyFont="1" applyBorder="1" applyAlignment="1"/>
    <xf numFmtId="0" fontId="48" fillId="0" borderId="34" xfId="0" applyFont="1" applyBorder="1" applyAlignment="1"/>
    <xf numFmtId="0" fontId="48" fillId="0" borderId="38" xfId="0" applyFont="1" applyBorder="1" applyAlignment="1"/>
    <xf numFmtId="0" fontId="49" fillId="0" borderId="0" xfId="0" applyFont="1" applyBorder="1" applyAlignment="1">
      <alignment wrapText="1"/>
    </xf>
    <xf numFmtId="0" fontId="48" fillId="0" borderId="0" xfId="0" applyFont="1" applyBorder="1" applyAlignment="1">
      <alignment wrapText="1"/>
    </xf>
    <xf numFmtId="0" fontId="49" fillId="0" borderId="0" xfId="0" applyFont="1" applyAlignment="1"/>
    <xf numFmtId="0" fontId="46" fillId="0" borderId="0" xfId="0" applyFont="1" applyAlignment="1">
      <alignment horizontal="center"/>
    </xf>
    <xf numFmtId="0" fontId="48" fillId="0" borderId="0" xfId="0" applyFont="1" applyAlignment="1">
      <alignment horizontal="justify"/>
    </xf>
    <xf numFmtId="0" fontId="82" fillId="0" borderId="0" xfId="0" applyFont="1" applyAlignment="1">
      <alignment horizontal="center" vertical="top" wrapText="1"/>
    </xf>
    <xf numFmtId="0" fontId="92" fillId="0" borderId="0" xfId="0" applyFont="1" applyAlignment="1">
      <alignment horizontal="center" vertical="top" wrapText="1"/>
    </xf>
    <xf numFmtId="0" fontId="48" fillId="0" borderId="0" xfId="0" applyFont="1" applyAlignment="1">
      <alignment vertical="top" wrapText="1"/>
    </xf>
    <xf numFmtId="0" fontId="47" fillId="0" borderId="0" xfId="0" applyFont="1"/>
    <xf numFmtId="170" fontId="11" fillId="0" borderId="18" xfId="65" applyNumberFormat="1" applyFont="1" applyFill="1" applyBorder="1" applyAlignment="1">
      <alignment horizontal="right"/>
    </xf>
    <xf numFmtId="178" fontId="47" fillId="0" borderId="16" xfId="65" applyNumberFormat="1" applyFont="1" applyFill="1" applyBorder="1" applyAlignment="1">
      <alignment horizontal="right"/>
    </xf>
    <xf numFmtId="178" fontId="11" fillId="0" borderId="18" xfId="65" applyNumberFormat="1" applyFont="1" applyFill="1" applyBorder="1" applyAlignment="1">
      <alignment horizontal="right"/>
    </xf>
    <xf numFmtId="37" fontId="11" fillId="0" borderId="16" xfId="64" applyNumberFormat="1" applyFont="1" applyFill="1" applyBorder="1" applyAlignment="1">
      <alignment horizontal="right"/>
    </xf>
    <xf numFmtId="37" fontId="48" fillId="0" borderId="36" xfId="65" applyNumberFormat="1" applyFont="1" applyFill="1" applyBorder="1" applyAlignment="1">
      <alignment horizontal="right" vertical="top" wrapText="1"/>
    </xf>
    <xf numFmtId="43" fontId="11" fillId="0" borderId="18" xfId="64" applyFont="1" applyFill="1" applyBorder="1" applyAlignment="1">
      <alignment horizontal="right"/>
    </xf>
    <xf numFmtId="39" fontId="11" fillId="0" borderId="36" xfId="64" applyNumberFormat="1" applyFont="1" applyFill="1" applyBorder="1" applyAlignment="1">
      <alignment horizontal="right"/>
    </xf>
    <xf numFmtId="10" fontId="11" fillId="0" borderId="18" xfId="64" applyNumberFormat="1" applyFont="1" applyFill="1" applyBorder="1" applyAlignment="1">
      <alignment horizontal="right"/>
    </xf>
    <xf numFmtId="178" fontId="49" fillId="0" borderId="36" xfId="65" applyNumberFormat="1" applyFont="1" applyFill="1" applyBorder="1" applyAlignment="1">
      <alignment horizontal="right" vertical="center" wrapText="1"/>
    </xf>
    <xf numFmtId="178" fontId="49" fillId="0" borderId="18" xfId="65" applyNumberFormat="1" applyFont="1" applyFill="1" applyBorder="1" applyAlignment="1">
      <alignment horizontal="right" vertical="center" wrapText="1"/>
    </xf>
    <xf numFmtId="178" fontId="8" fillId="0" borderId="18" xfId="65" applyNumberFormat="1" applyFont="1" applyFill="1" applyBorder="1" applyAlignment="1"/>
    <xf numFmtId="178" fontId="11" fillId="0" borderId="39" xfId="65" applyNumberFormat="1" applyFont="1" applyFill="1" applyBorder="1" applyAlignment="1">
      <alignment horizontal="right"/>
    </xf>
    <xf numFmtId="178" fontId="11" fillId="0" borderId="51" xfId="65" applyNumberFormat="1" applyFont="1" applyFill="1" applyBorder="1" applyAlignment="1">
      <alignment horizontal="right"/>
    </xf>
    <xf numFmtId="178" fontId="7" fillId="0" borderId="18" xfId="65" applyNumberFormat="1" applyFont="1" applyFill="1" applyBorder="1" applyAlignment="1"/>
    <xf numFmtId="178" fontId="90" fillId="0" borderId="36" xfId="65" applyNumberFormat="1" applyFont="1" applyFill="1" applyBorder="1" applyAlignment="1"/>
    <xf numFmtId="171" fontId="11" fillId="0" borderId="51" xfId="65" applyNumberFormat="1" applyFont="1" applyFill="1" applyBorder="1" applyAlignment="1">
      <alignment horizontal="right"/>
    </xf>
    <xf numFmtId="43" fontId="11" fillId="0" borderId="51" xfId="64" applyFont="1" applyFill="1" applyBorder="1" applyAlignment="1"/>
    <xf numFmtId="0" fontId="49" fillId="37" borderId="16" xfId="0" applyFont="1" applyFill="1" applyBorder="1" applyAlignment="1">
      <alignment horizontal="center"/>
    </xf>
    <xf numFmtId="0" fontId="49" fillId="37" borderId="29" xfId="0" applyFont="1" applyFill="1" applyBorder="1" applyAlignment="1">
      <alignment horizontal="center"/>
    </xf>
    <xf numFmtId="178" fontId="8" fillId="37" borderId="36" xfId="65" applyNumberFormat="1" applyFont="1" applyFill="1" applyBorder="1" applyAlignment="1"/>
    <xf numFmtId="0" fontId="45" fillId="37" borderId="29" xfId="0" applyFont="1" applyFill="1" applyBorder="1" applyAlignment="1">
      <alignment horizontal="center"/>
    </xf>
    <xf numFmtId="178" fontId="7" fillId="0" borderId="16" xfId="65" applyNumberFormat="1" applyFont="1" applyFill="1" applyBorder="1" applyAlignment="1"/>
    <xf numFmtId="0" fontId="48" fillId="0" borderId="29" xfId="0" applyFont="1" applyBorder="1" applyAlignment="1">
      <alignment horizontal="center"/>
    </xf>
    <xf numFmtId="0" fontId="48" fillId="0" borderId="41" xfId="0" applyFont="1" applyBorder="1" applyAlignment="1">
      <alignment horizontal="center"/>
    </xf>
    <xf numFmtId="179" fontId="11" fillId="0" borderId="36" xfId="65" applyNumberFormat="1" applyFont="1" applyFill="1" applyBorder="1" applyAlignment="1">
      <alignment horizontal="right"/>
    </xf>
    <xf numFmtId="0" fontId="45" fillId="0" borderId="29" xfId="0" applyFont="1" applyBorder="1" applyAlignment="1">
      <alignment horizontal="center" vertical="top" wrapText="1"/>
    </xf>
    <xf numFmtId="171" fontId="11" fillId="0" borderId="19" xfId="65" applyNumberFormat="1" applyFont="1" applyFill="1" applyBorder="1" applyAlignment="1">
      <alignment horizontal="right"/>
    </xf>
    <xf numFmtId="0" fontId="46" fillId="0" borderId="29" xfId="0" applyFont="1" applyBorder="1" applyAlignment="1">
      <alignment horizontal="center" vertical="top" wrapText="1"/>
    </xf>
    <xf numFmtId="0" fontId="48" fillId="0" borderId="29" xfId="0" applyFont="1" applyBorder="1" applyAlignment="1">
      <alignment horizontal="center" vertical="top" wrapText="1"/>
    </xf>
    <xf numFmtId="178" fontId="11" fillId="0" borderId="19" xfId="65" applyNumberFormat="1" applyFont="1" applyFill="1" applyBorder="1" applyAlignment="1"/>
    <xf numFmtId="10" fontId="11" fillId="0" borderId="19" xfId="311" applyNumberFormat="1" applyFont="1" applyFill="1" applyBorder="1" applyAlignment="1">
      <alignment horizontal="right"/>
    </xf>
    <xf numFmtId="0" fontId="47" fillId="0" borderId="0" xfId="695" applyNumberFormat="1" applyFont="1" applyFill="1" applyBorder="1" applyAlignment="1">
      <alignment horizontal="left" vertical="center"/>
    </xf>
    <xf numFmtId="0" fontId="48" fillId="29" borderId="0" xfId="459" applyFont="1" applyFill="1" applyBorder="1"/>
    <xf numFmtId="168" fontId="173" fillId="29" borderId="0" xfId="458" applyFont="1" applyFill="1" applyBorder="1" applyAlignment="1">
      <alignment vertical="center"/>
    </xf>
    <xf numFmtId="2" fontId="173" fillId="29" borderId="0" xfId="695" applyNumberFormat="1" applyFont="1" applyFill="1" applyBorder="1" applyAlignment="1">
      <alignment vertical="center"/>
    </xf>
    <xf numFmtId="168" fontId="173" fillId="29" borderId="0" xfId="460" applyFont="1" applyFill="1" applyBorder="1" applyAlignment="1">
      <alignment vertical="center"/>
    </xf>
    <xf numFmtId="0" fontId="47" fillId="0" borderId="0" xfId="459" applyFont="1" applyFill="1" applyBorder="1" applyAlignment="1">
      <alignment horizontal="left" vertical="center"/>
    </xf>
    <xf numFmtId="0" fontId="49" fillId="0" borderId="0" xfId="0" applyFont="1" applyAlignment="1">
      <alignment horizontal="center"/>
    </xf>
    <xf numFmtId="0" fontId="46" fillId="0" borderId="41" xfId="0" applyFont="1" applyBorder="1" applyAlignment="1">
      <alignment horizontal="center" vertical="top" wrapText="1"/>
    </xf>
    <xf numFmtId="0" fontId="46" fillId="0" borderId="40" xfId="0" applyFont="1" applyBorder="1" applyAlignment="1">
      <alignment horizontal="center" vertical="top" wrapText="1"/>
    </xf>
    <xf numFmtId="0" fontId="45" fillId="0" borderId="0" xfId="0" applyFont="1" applyAlignment="1">
      <alignment horizontal="center"/>
    </xf>
    <xf numFmtId="224" fontId="11" fillId="0" borderId="0" xfId="499" applyNumberFormat="1" applyFont="1" applyBorder="1" applyAlignment="1">
      <alignment horizontal="right"/>
    </xf>
    <xf numFmtId="171" fontId="11" fillId="0" borderId="19" xfId="64" applyNumberFormat="1" applyFont="1" applyFill="1" applyBorder="1" applyAlignment="1">
      <alignment horizontal="right"/>
    </xf>
    <xf numFmtId="171" fontId="11" fillId="0" borderId="19" xfId="64" applyNumberFormat="1" applyFont="1" applyFill="1" applyBorder="1" applyAlignment="1">
      <alignment wrapText="1"/>
    </xf>
    <xf numFmtId="0" fontId="48" fillId="0" borderId="30" xfId="0" applyFont="1" applyBorder="1" applyAlignment="1">
      <alignment horizontal="justify"/>
    </xf>
    <xf numFmtId="0" fontId="45" fillId="0" borderId="30" xfId="0" applyFont="1" applyBorder="1" applyAlignment="1">
      <alignment horizontal="center"/>
    </xf>
    <xf numFmtId="0" fontId="48" fillId="0" borderId="30" xfId="0" applyFont="1" applyBorder="1"/>
    <xf numFmtId="223" fontId="48" fillId="0" borderId="0" xfId="0" applyNumberFormat="1" applyFont="1" applyAlignment="1">
      <alignment horizontal="left"/>
    </xf>
    <xf numFmtId="0" fontId="47" fillId="0" borderId="0" xfId="695" applyNumberFormat="1" applyFont="1" applyFill="1" applyBorder="1" applyAlignment="1">
      <alignment vertical="center"/>
    </xf>
    <xf numFmtId="168" fontId="173" fillId="0" borderId="0" xfId="457" applyFont="1" applyFill="1" applyBorder="1" applyAlignment="1">
      <alignment vertical="center"/>
    </xf>
    <xf numFmtId="0" fontId="47" fillId="0" borderId="0" xfId="459" applyFont="1" applyFill="1" applyBorder="1"/>
    <xf numFmtId="0" fontId="47" fillId="0" borderId="0" xfId="459" applyFont="1" applyFill="1"/>
    <xf numFmtId="2" fontId="47" fillId="0" borderId="0" xfId="695" applyNumberFormat="1" applyFont="1" applyFill="1" applyAlignment="1">
      <alignment vertical="center"/>
    </xf>
    <xf numFmtId="168" fontId="11" fillId="0" borderId="0" xfId="457" applyFont="1" applyFill="1" applyAlignment="1">
      <alignment vertical="center"/>
    </xf>
    <xf numFmtId="0" fontId="11" fillId="0" borderId="0" xfId="459" applyFont="1" applyFill="1" applyBorder="1"/>
    <xf numFmtId="0" fontId="82" fillId="0" borderId="0" xfId="0" applyFont="1" applyFill="1" applyBorder="1" applyAlignment="1">
      <alignment horizontal="center" vertical="top" wrapText="1"/>
    </xf>
    <xf numFmtId="0" fontId="48" fillId="0" borderId="0" xfId="0" applyFont="1" applyFill="1" applyBorder="1" applyAlignment="1">
      <alignment horizontal="center"/>
    </xf>
    <xf numFmtId="0" fontId="48" fillId="0" borderId="0" xfId="0" applyFont="1" applyFill="1" applyBorder="1" applyAlignment="1"/>
    <xf numFmtId="0" fontId="48" fillId="0" borderId="0" xfId="0" applyFont="1" applyFill="1" applyBorder="1"/>
    <xf numFmtId="0" fontId="11" fillId="0" borderId="0" xfId="558" applyNumberFormat="1" applyFont="1" applyFill="1" applyAlignment="1">
      <alignment vertical="center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Alignment="1">
      <alignment horizontal="left"/>
    </xf>
    <xf numFmtId="0" fontId="5" fillId="27" borderId="19" xfId="0" applyFont="1" applyFill="1" applyBorder="1" applyAlignment="1">
      <alignment horizontal="center"/>
    </xf>
    <xf numFmtId="0" fontId="5" fillId="0" borderId="19" xfId="0" applyFont="1" applyFill="1" applyBorder="1" applyAlignment="1">
      <alignment horizontal="center" wrapText="1"/>
    </xf>
    <xf numFmtId="0" fontId="3" fillId="0" borderId="19" xfId="0" applyFont="1" applyFill="1" applyBorder="1" applyAlignment="1">
      <alignment horizontal="center" wrapText="1"/>
    </xf>
    <xf numFmtId="0" fontId="3" fillId="0" borderId="19" xfId="0" applyFont="1" applyFill="1" applyBorder="1" applyAlignment="1">
      <alignment horizontal="center"/>
    </xf>
    <xf numFmtId="0" fontId="5" fillId="0" borderId="16" xfId="0" applyFont="1" applyFill="1" applyBorder="1" applyAlignment="1">
      <alignment horizontal="center" wrapText="1"/>
    </xf>
    <xf numFmtId="0" fontId="5" fillId="0" borderId="18" xfId="0" applyFont="1" applyFill="1" applyBorder="1" applyAlignment="1">
      <alignment horizontal="center" wrapText="1"/>
    </xf>
    <xf numFmtId="0" fontId="5" fillId="0" borderId="32" xfId="0" applyFont="1" applyBorder="1" applyAlignment="1">
      <alignment horizontal="center"/>
    </xf>
    <xf numFmtId="0" fontId="5" fillId="0" borderId="39" xfId="0" applyFont="1" applyBorder="1" applyAlignment="1">
      <alignment horizontal="center"/>
    </xf>
    <xf numFmtId="0" fontId="5" fillId="0" borderId="19" xfId="0" applyFont="1" applyFill="1" applyBorder="1" applyAlignment="1">
      <alignment horizontal="center"/>
    </xf>
    <xf numFmtId="0" fontId="3" fillId="0" borderId="16" xfId="0" applyFont="1" applyFill="1" applyBorder="1" applyAlignment="1">
      <alignment horizontal="center" wrapText="1"/>
    </xf>
    <xf numFmtId="0" fontId="5" fillId="0" borderId="32" xfId="0" applyFont="1" applyFill="1" applyBorder="1" applyAlignment="1">
      <alignment horizontal="center" wrapText="1"/>
    </xf>
    <xf numFmtId="0" fontId="5" fillId="0" borderId="39" xfId="0" applyFont="1" applyFill="1" applyBorder="1" applyAlignment="1">
      <alignment horizont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36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center"/>
    </xf>
    <xf numFmtId="0" fontId="5" fillId="0" borderId="39" xfId="0" applyFont="1" applyFill="1" applyBorder="1" applyAlignment="1">
      <alignment horizontal="center"/>
    </xf>
    <xf numFmtId="172" fontId="55" fillId="32" borderId="0" xfId="64" applyNumberFormat="1" applyFont="1" applyFill="1" applyAlignment="1" applyProtection="1">
      <alignment horizontal="center" vertical="center"/>
      <protection locked="0"/>
    </xf>
    <xf numFmtId="0" fontId="55" fillId="0" borderId="0" xfId="0" applyFont="1" applyAlignment="1">
      <alignment horizontal="center" vertical="center"/>
    </xf>
    <xf numFmtId="43" fontId="55" fillId="0" borderId="0" xfId="64" applyFont="1" applyAlignment="1">
      <alignment horizontal="center" vertical="center"/>
    </xf>
    <xf numFmtId="43" fontId="55" fillId="32" borderId="0" xfId="64" applyFont="1" applyFill="1" applyAlignment="1" applyProtection="1">
      <alignment horizontal="left" vertical="center"/>
      <protection locked="0"/>
    </xf>
    <xf numFmtId="43" fontId="55" fillId="32" borderId="0" xfId="64" applyFont="1" applyFill="1" applyAlignment="1" applyProtection="1">
      <alignment horizontal="center" vertical="center"/>
      <protection locked="0"/>
    </xf>
    <xf numFmtId="0" fontId="57" fillId="0" borderId="0" xfId="0" applyFont="1" applyAlignment="1">
      <alignment horizontal="center"/>
    </xf>
    <xf numFmtId="15" fontId="55" fillId="38" borderId="0" xfId="69" applyNumberFormat="1" applyFont="1" applyFill="1" applyAlignment="1" applyProtection="1">
      <alignment horizontal="center"/>
      <protection locked="0"/>
    </xf>
    <xf numFmtId="43" fontId="55" fillId="38" borderId="0" xfId="69" applyFont="1" applyFill="1" applyAlignment="1" applyProtection="1">
      <alignment horizontal="center"/>
      <protection locked="0"/>
    </xf>
    <xf numFmtId="0" fontId="0" fillId="0" borderId="0" xfId="0" applyFill="1" applyAlignment="1">
      <alignment horizontal="left" vertical="top"/>
    </xf>
    <xf numFmtId="0" fontId="53" fillId="34" borderId="0" xfId="0" applyFont="1" applyFill="1" applyAlignment="1">
      <alignment horizontal="center"/>
    </xf>
    <xf numFmtId="0" fontId="53" fillId="33" borderId="0" xfId="0" applyFont="1" applyFill="1" applyAlignment="1">
      <alignment horizontal="center"/>
    </xf>
    <xf numFmtId="0" fontId="0" fillId="0" borderId="0" xfId="0" applyAlignment="1">
      <alignment horizontal="left" vertical="top"/>
    </xf>
    <xf numFmtId="0" fontId="0" fillId="0" borderId="0" xfId="0" applyFill="1" applyAlignment="1">
      <alignment horizontal="right" vertical="top"/>
    </xf>
    <xf numFmtId="0" fontId="6" fillId="0" borderId="0" xfId="303" applyFont="1" applyBorder="1" applyAlignment="1" applyProtection="1">
      <alignment horizontal="left"/>
      <protection locked="0"/>
    </xf>
    <xf numFmtId="43" fontId="3" fillId="22" borderId="32" xfId="87" applyFont="1" applyFill="1" applyBorder="1" applyAlignment="1" applyProtection="1">
      <alignment horizontal="center"/>
      <protection locked="0"/>
    </xf>
    <xf numFmtId="43" fontId="3" fillId="22" borderId="12" xfId="87" applyFont="1" applyFill="1" applyBorder="1" applyAlignment="1" applyProtection="1">
      <alignment horizontal="center"/>
      <protection locked="0"/>
    </xf>
    <xf numFmtId="0" fontId="82" fillId="0" borderId="0" xfId="0" applyFont="1" applyAlignment="1">
      <alignment horizontal="center"/>
    </xf>
    <xf numFmtId="0" fontId="49" fillId="0" borderId="0" xfId="0" applyFont="1" applyAlignment="1">
      <alignment horizontal="left"/>
    </xf>
    <xf numFmtId="0" fontId="45" fillId="0" borderId="41" xfId="0" applyFont="1" applyBorder="1" applyAlignment="1">
      <alignment horizontal="center" vertical="top" wrapText="1"/>
    </xf>
    <xf numFmtId="0" fontId="45" fillId="0" borderId="40" xfId="0" applyFont="1" applyBorder="1" applyAlignment="1">
      <alignment horizontal="center" vertical="top" wrapText="1"/>
    </xf>
    <xf numFmtId="0" fontId="46" fillId="0" borderId="41" xfId="0" applyFont="1" applyBorder="1" applyAlignment="1">
      <alignment horizontal="center" vertical="top" wrapText="1"/>
    </xf>
    <xf numFmtId="0" fontId="46" fillId="0" borderId="40" xfId="0" applyFont="1" applyBorder="1" applyAlignment="1">
      <alignment horizontal="center" vertical="top" wrapText="1"/>
    </xf>
    <xf numFmtId="0" fontId="46" fillId="0" borderId="34" xfId="0" applyFont="1" applyBorder="1" applyAlignment="1">
      <alignment horizontal="center" vertical="top" wrapText="1"/>
    </xf>
    <xf numFmtId="0" fontId="46" fillId="0" borderId="38" xfId="0" applyFont="1" applyBorder="1" applyAlignment="1">
      <alignment horizontal="center" vertical="top" wrapText="1"/>
    </xf>
    <xf numFmtId="0" fontId="45" fillId="0" borderId="0" xfId="0" applyFont="1" applyBorder="1" applyAlignment="1">
      <alignment horizontal="center" vertical="top" wrapText="1"/>
    </xf>
    <xf numFmtId="0" fontId="46" fillId="0" borderId="32" xfId="0" applyFont="1" applyBorder="1" applyAlignment="1">
      <alignment horizontal="center" vertical="top" wrapText="1"/>
    </xf>
    <xf numFmtId="0" fontId="46" fillId="0" borderId="39" xfId="0" applyFont="1" applyBorder="1" applyAlignment="1">
      <alignment horizontal="center" vertical="top" wrapText="1"/>
    </xf>
    <xf numFmtId="0" fontId="49" fillId="0" borderId="32" xfId="0" applyFont="1" applyBorder="1" applyAlignment="1">
      <alignment horizontal="center" vertical="top" wrapText="1"/>
    </xf>
    <xf numFmtId="0" fontId="49" fillId="0" borderId="39" xfId="0" applyFont="1" applyBorder="1" applyAlignment="1">
      <alignment horizontal="center" vertical="top" wrapText="1"/>
    </xf>
    <xf numFmtId="0" fontId="45" fillId="0" borderId="41" xfId="0" applyFont="1" applyBorder="1" applyAlignment="1">
      <alignment horizontal="center"/>
    </xf>
    <xf numFmtId="0" fontId="45" fillId="0" borderId="40" xfId="0" applyFont="1" applyBorder="1" applyAlignment="1">
      <alignment horizontal="center"/>
    </xf>
    <xf numFmtId="0" fontId="46" fillId="0" borderId="32" xfId="0" applyFont="1" applyBorder="1" applyAlignment="1">
      <alignment horizontal="center"/>
    </xf>
    <xf numFmtId="0" fontId="46" fillId="0" borderId="39" xfId="0" applyFont="1" applyBorder="1" applyAlignment="1">
      <alignment horizontal="center"/>
    </xf>
    <xf numFmtId="0" fontId="45" fillId="0" borderId="0" xfId="0" applyFont="1" applyAlignment="1">
      <alignment horizontal="left"/>
    </xf>
    <xf numFmtId="0" fontId="46" fillId="0" borderId="29" xfId="0" applyFont="1" applyBorder="1" applyAlignment="1">
      <alignment horizontal="center"/>
    </xf>
    <xf numFmtId="0" fontId="46" fillId="0" borderId="30" xfId="0" applyFont="1" applyBorder="1" applyAlignment="1">
      <alignment horizontal="center"/>
    </xf>
    <xf numFmtId="0" fontId="45" fillId="37" borderId="41" xfId="0" applyFont="1" applyFill="1" applyBorder="1" applyAlignment="1">
      <alignment horizontal="center"/>
    </xf>
    <xf numFmtId="0" fontId="45" fillId="37" borderId="40" xfId="0" applyFont="1" applyFill="1" applyBorder="1" applyAlignment="1">
      <alignment horizontal="center"/>
    </xf>
    <xf numFmtId="0" fontId="83" fillId="0" borderId="0" xfId="0" applyFont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84" fillId="0" borderId="0" xfId="0" applyFont="1" applyAlignment="1">
      <alignment horizontal="center" vertical="center" wrapText="1"/>
    </xf>
    <xf numFmtId="0" fontId="49" fillId="37" borderId="34" xfId="0" applyFont="1" applyFill="1" applyBorder="1" applyAlignment="1">
      <alignment horizontal="center"/>
    </xf>
    <xf numFmtId="0" fontId="49" fillId="37" borderId="38" xfId="0" applyFont="1" applyFill="1" applyBorder="1" applyAlignment="1">
      <alignment horizontal="center"/>
    </xf>
    <xf numFmtId="0" fontId="49" fillId="37" borderId="41" xfId="0" applyFont="1" applyFill="1" applyBorder="1" applyAlignment="1">
      <alignment horizontal="center"/>
    </xf>
    <xf numFmtId="0" fontId="49" fillId="37" borderId="40" xfId="0" applyFont="1" applyFill="1" applyBorder="1" applyAlignment="1">
      <alignment horizontal="center"/>
    </xf>
    <xf numFmtId="0" fontId="46" fillId="37" borderId="41" xfId="0" applyFont="1" applyFill="1" applyBorder="1" applyAlignment="1">
      <alignment horizontal="center"/>
    </xf>
    <xf numFmtId="0" fontId="46" fillId="37" borderId="40" xfId="0" applyFont="1" applyFill="1" applyBorder="1" applyAlignment="1">
      <alignment horizontal="center"/>
    </xf>
    <xf numFmtId="14" fontId="46" fillId="29" borderId="0" xfId="185" applyNumberFormat="1" applyFont="1" applyFill="1" applyAlignment="1">
      <alignment horizontal="left" vertical="top" wrapText="1"/>
    </xf>
    <xf numFmtId="0" fontId="91" fillId="0" borderId="0" xfId="0" applyFont="1" applyAlignment="1">
      <alignment horizontal="left"/>
    </xf>
    <xf numFmtId="0" fontId="45" fillId="0" borderId="30" xfId="0" applyFont="1" applyBorder="1" applyAlignment="1">
      <alignment horizontal="left"/>
    </xf>
    <xf numFmtId="0" fontId="48" fillId="0" borderId="0" xfId="0" applyFont="1" applyFill="1" applyBorder="1" applyAlignment="1">
      <alignment horizontal="center"/>
    </xf>
    <xf numFmtId="0" fontId="47" fillId="0" borderId="0" xfId="695" applyNumberFormat="1" applyFont="1" applyFill="1" applyBorder="1" applyAlignment="1">
      <alignment horizontal="left" vertical="center"/>
    </xf>
  </cellXfs>
  <cellStyles count="696">
    <cellStyle name=" 1" xfId="1"/>
    <cellStyle name=" 1 2" xfId="2"/>
    <cellStyle name=" 1 3" xfId="3"/>
    <cellStyle name="." xfId="4"/>
    <cellStyle name="??" xfId="462"/>
    <cellStyle name="?? [0.00]_ Att. 1- Cover" xfId="463"/>
    <cellStyle name="?? [0]" xfId="464"/>
    <cellStyle name="???? [0.00]_PRODUCT DETAIL Q1" xfId="465"/>
    <cellStyle name="????_PRODUCT DETAIL Q1" xfId="466"/>
    <cellStyle name="???[0]_00Q3902REV.1" xfId="467"/>
    <cellStyle name="???_???" xfId="468"/>
    <cellStyle name="??[0]_BRE" xfId="469"/>
    <cellStyle name="??_ Att. 1- Cover" xfId="470"/>
    <cellStyle name="_bang CDKT (Cuong)" xfId="471"/>
    <cellStyle name="_Book1" xfId="472"/>
    <cellStyle name="_ÿÿÿÿÿ" xfId="473"/>
    <cellStyle name="W_MARINE" xfId="474"/>
    <cellStyle name="20" xfId="475"/>
    <cellStyle name="20% - Accent1" xfId="390" builtinId="30" customBuiltin="1"/>
    <cellStyle name="20% - Accent1 2" xfId="5"/>
    <cellStyle name="20% - Accent1 3" xfId="417"/>
    <cellStyle name="20% - Accent1 4" xfId="651"/>
    <cellStyle name="20% - Accent2" xfId="394" builtinId="34" customBuiltin="1"/>
    <cellStyle name="20% - Accent2 2" xfId="6"/>
    <cellStyle name="20% - Accent2 3" xfId="418"/>
    <cellStyle name="20% - Accent2 4" xfId="652"/>
    <cellStyle name="20% - Accent3" xfId="398" builtinId="38" customBuiltin="1"/>
    <cellStyle name="20% - Accent3 2" xfId="7"/>
    <cellStyle name="20% - Accent3 3" xfId="419"/>
    <cellStyle name="20% - Accent3 4" xfId="653"/>
    <cellStyle name="20% - Accent4" xfId="402" builtinId="42" customBuiltin="1"/>
    <cellStyle name="20% - Accent4 2" xfId="8"/>
    <cellStyle name="20% - Accent4 3" xfId="420"/>
    <cellStyle name="20% - Accent4 4" xfId="654"/>
    <cellStyle name="20% - Accent5" xfId="406" builtinId="46" customBuiltin="1"/>
    <cellStyle name="20% - Accent5 2" xfId="9"/>
    <cellStyle name="20% - Accent5 3" xfId="421"/>
    <cellStyle name="20% - Accent5 4" xfId="655"/>
    <cellStyle name="20% - Accent6" xfId="410" builtinId="50" customBuiltin="1"/>
    <cellStyle name="20% - Accent6 2" xfId="10"/>
    <cellStyle name="20% - Accent6 3" xfId="422"/>
    <cellStyle name="20% - Accent6 4" xfId="656"/>
    <cellStyle name="40% - Accent1" xfId="391" builtinId="31" customBuiltin="1"/>
    <cellStyle name="40% - Accent1 2" xfId="11"/>
    <cellStyle name="40% - Accent1 3" xfId="423"/>
    <cellStyle name="40% - Accent1 4" xfId="657"/>
    <cellStyle name="40% - Accent2" xfId="395" builtinId="35" customBuiltin="1"/>
    <cellStyle name="40% - Accent2 2" xfId="12"/>
    <cellStyle name="40% - Accent2 3" xfId="424"/>
    <cellStyle name="40% - Accent2 4" xfId="658"/>
    <cellStyle name="40% - Accent3" xfId="399" builtinId="39" customBuiltin="1"/>
    <cellStyle name="40% - Accent3 2" xfId="13"/>
    <cellStyle name="40% - Accent3 3" xfId="425"/>
    <cellStyle name="40% - Accent3 4" xfId="659"/>
    <cellStyle name="40% - Accent4" xfId="403" builtinId="43" customBuiltin="1"/>
    <cellStyle name="40% - Accent4 2" xfId="14"/>
    <cellStyle name="40% - Accent4 3" xfId="426"/>
    <cellStyle name="40% - Accent4 4" xfId="660"/>
    <cellStyle name="40% - Accent5" xfId="407" builtinId="47" customBuiltin="1"/>
    <cellStyle name="40% - Accent5 2" xfId="15"/>
    <cellStyle name="40% - Accent5 3" xfId="427"/>
    <cellStyle name="40% - Accent5 4" xfId="661"/>
    <cellStyle name="40% - Accent6" xfId="411" builtinId="51" customBuiltin="1"/>
    <cellStyle name="40% - Accent6 2" xfId="16"/>
    <cellStyle name="40% - Accent6 3" xfId="428"/>
    <cellStyle name="40% - Accent6 4" xfId="662"/>
    <cellStyle name="60% - Accent1" xfId="392" builtinId="32" customBuiltin="1"/>
    <cellStyle name="60% - Accent1 2" xfId="17"/>
    <cellStyle name="60% - Accent1 3" xfId="429"/>
    <cellStyle name="60% - Accent1 4" xfId="663"/>
    <cellStyle name="60% - Accent2" xfId="396" builtinId="36" customBuiltin="1"/>
    <cellStyle name="60% - Accent2 2" xfId="18"/>
    <cellStyle name="60% - Accent2 3" xfId="430"/>
    <cellStyle name="60% - Accent2 4" xfId="664"/>
    <cellStyle name="60% - Accent3" xfId="400" builtinId="40" customBuiltin="1"/>
    <cellStyle name="60% - Accent3 2" xfId="19"/>
    <cellStyle name="60% - Accent3 3" xfId="431"/>
    <cellStyle name="60% - Accent3 4" xfId="665"/>
    <cellStyle name="60% - Accent4" xfId="404" builtinId="44" customBuiltin="1"/>
    <cellStyle name="60% - Accent4 2" xfId="20"/>
    <cellStyle name="60% - Accent4 3" xfId="432"/>
    <cellStyle name="60% - Accent4 4" xfId="666"/>
    <cellStyle name="60% - Accent5" xfId="408" builtinId="48" customBuiltin="1"/>
    <cellStyle name="60% - Accent5 2" xfId="21"/>
    <cellStyle name="60% - Accent5 3" xfId="433"/>
    <cellStyle name="60% - Accent5 4" xfId="667"/>
    <cellStyle name="60% - Accent6" xfId="412" builtinId="52" customBuiltin="1"/>
    <cellStyle name="60% - Accent6 2" xfId="22"/>
    <cellStyle name="60% - Accent6 3" xfId="434"/>
    <cellStyle name="60% - Accent6 4" xfId="668"/>
    <cellStyle name="Accent1" xfId="389" builtinId="29" customBuiltin="1"/>
    <cellStyle name="Accent1 2" xfId="23"/>
    <cellStyle name="Accent1 3" xfId="435"/>
    <cellStyle name="Accent1 4" xfId="669"/>
    <cellStyle name="Accent2" xfId="393" builtinId="33" customBuiltin="1"/>
    <cellStyle name="Accent2 2" xfId="24"/>
    <cellStyle name="Accent2 3" xfId="436"/>
    <cellStyle name="Accent2 4" xfId="670"/>
    <cellStyle name="Accent3" xfId="397" builtinId="37" customBuiltin="1"/>
    <cellStyle name="Accent3 2" xfId="25"/>
    <cellStyle name="Accent3 3" xfId="437"/>
    <cellStyle name="Accent3 4" xfId="671"/>
    <cellStyle name="Accent4" xfId="401" builtinId="41" customBuiltin="1"/>
    <cellStyle name="Accent4 2" xfId="26"/>
    <cellStyle name="Accent4 3" xfId="438"/>
    <cellStyle name="Accent4 4" xfId="672"/>
    <cellStyle name="Accent5" xfId="405" builtinId="45" customBuiltin="1"/>
    <cellStyle name="Accent5 2" xfId="27"/>
    <cellStyle name="Accent5 3" xfId="439"/>
    <cellStyle name="Accent5 4" xfId="673"/>
    <cellStyle name="Accent6" xfId="409" builtinId="49" customBuiltin="1"/>
    <cellStyle name="Accent6 2" xfId="28"/>
    <cellStyle name="Accent6 3" xfId="440"/>
    <cellStyle name="Accent6 4" xfId="674"/>
    <cellStyle name="ÅëÈ­ [0]_±âÅ¸" xfId="476"/>
    <cellStyle name="AeE­ [0]_INQUIRY ¿µ¾÷AßAø " xfId="477"/>
    <cellStyle name="ÅëÈ­ [0]_S" xfId="478"/>
    <cellStyle name="ÅëÈ­_±âÅ¸" xfId="479"/>
    <cellStyle name="AeE­_INQUIRY ¿µ¾÷AßAø " xfId="480"/>
    <cellStyle name="ÅëÈ­_S" xfId="481"/>
    <cellStyle name="args.style" xfId="482"/>
    <cellStyle name="ÄÞ¸¶ [0]_±âÅ¸" xfId="483"/>
    <cellStyle name="AÞ¸¶ [0]_INQUIRY ¿?¾÷AßAø " xfId="484"/>
    <cellStyle name="ÄÞ¸¶ [0]_S" xfId="485"/>
    <cellStyle name="ÄÞ¸¶_±âÅ¸" xfId="486"/>
    <cellStyle name="AÞ¸¶_INQUIRY ¿?¾÷AßAø " xfId="487"/>
    <cellStyle name="ÄÞ¸¶_S" xfId="488"/>
    <cellStyle name="Bad" xfId="379" builtinId="27" customBuiltin="1"/>
    <cellStyle name="Bad 2" xfId="29"/>
    <cellStyle name="Bad 3" xfId="441"/>
    <cellStyle name="Bad 4" xfId="675"/>
    <cellStyle name="C?AØ_¿?¾÷CoE² " xfId="489"/>
    <cellStyle name="Ç¥ÁØ_#2(M17)_1" xfId="490"/>
    <cellStyle name="C￥AØ_¿μ¾÷CoE² " xfId="491"/>
    <cellStyle name="Ç¥ÁØ_S" xfId="492"/>
    <cellStyle name="C00A" xfId="30"/>
    <cellStyle name="C00B" xfId="31"/>
    <cellStyle name="C00L" xfId="32"/>
    <cellStyle name="C01A" xfId="33"/>
    <cellStyle name="C01B" xfId="34"/>
    <cellStyle name="C01H" xfId="35"/>
    <cellStyle name="C01L" xfId="36"/>
    <cellStyle name="C02A" xfId="37"/>
    <cellStyle name="C02A 2" xfId="38"/>
    <cellStyle name="C02B" xfId="39"/>
    <cellStyle name="C02H" xfId="40"/>
    <cellStyle name="C02L" xfId="41"/>
    <cellStyle name="C03A" xfId="42"/>
    <cellStyle name="C03B" xfId="43"/>
    <cellStyle name="C03H" xfId="44"/>
    <cellStyle name="C03L" xfId="45"/>
    <cellStyle name="C04A" xfId="46"/>
    <cellStyle name="C04B" xfId="47"/>
    <cellStyle name="C04H" xfId="48"/>
    <cellStyle name="C04L" xfId="49"/>
    <cellStyle name="C05A" xfId="50"/>
    <cellStyle name="C05B" xfId="51"/>
    <cellStyle name="C05H" xfId="52"/>
    <cellStyle name="C05L" xfId="53"/>
    <cellStyle name="C06A" xfId="54"/>
    <cellStyle name="C06B" xfId="55"/>
    <cellStyle name="C06H" xfId="56"/>
    <cellStyle name="C06L" xfId="57"/>
    <cellStyle name="C07A" xfId="58"/>
    <cellStyle name="C07B" xfId="59"/>
    <cellStyle name="C07H" xfId="60"/>
    <cellStyle name="C07L" xfId="61"/>
    <cellStyle name="Calc Currency (0)" xfId="493"/>
    <cellStyle name="Calculation" xfId="383" builtinId="22" customBuiltin="1"/>
    <cellStyle name="Calculation 2" xfId="62"/>
    <cellStyle name="Calculation 3" xfId="442"/>
    <cellStyle name="Calculation 4" xfId="676"/>
    <cellStyle name="category" xfId="494"/>
    <cellStyle name="Check Cell" xfId="385" builtinId="23" customBuiltin="1"/>
    <cellStyle name="Check Cell 2" xfId="63"/>
    <cellStyle name="Check Cell 3" xfId="443"/>
    <cellStyle name="Check Cell 4" xfId="677"/>
    <cellStyle name="CHUONG" xfId="495"/>
    <cellStyle name="Comma" xfId="64" builtinId="3"/>
    <cellStyle name="Comma 10" xfId="65"/>
    <cellStyle name="Comma 10 2" xfId="496"/>
    <cellStyle name="Comma 11" xfId="66"/>
    <cellStyle name="Comma 11 2" xfId="67"/>
    <cellStyle name="Comma 11 3" xfId="68"/>
    <cellStyle name="Comma 12" xfId="497"/>
    <cellStyle name="Comma 12 2" xfId="498"/>
    <cellStyle name="Comma 13" xfId="646"/>
    <cellStyle name="Comma 14" xfId="678"/>
    <cellStyle name="Comma 2" xfId="69"/>
    <cellStyle name="Comma 2 2" xfId="70"/>
    <cellStyle name="Comma 2 2 2" xfId="71"/>
    <cellStyle name="Comma 2 2 2 2" xfId="72"/>
    <cellStyle name="Comma 2 2 3" xfId="73"/>
    <cellStyle name="Comma 2 2 3 2" xfId="74"/>
    <cellStyle name="Comma 2 2 3 3" xfId="75"/>
    <cellStyle name="Comma 2 2 3 4" xfId="76"/>
    <cellStyle name="Comma 2 2 4" xfId="77"/>
    <cellStyle name="Comma 2 2 5" xfId="500"/>
    <cellStyle name="Comma 2 3" xfId="78"/>
    <cellStyle name="Comma 2 3 2" xfId="79"/>
    <cellStyle name="Comma 2 3 2 2" xfId="503"/>
    <cellStyle name="Comma 2 3 2 3" xfId="502"/>
    <cellStyle name="Comma 2 3 3" xfId="80"/>
    <cellStyle name="Comma 2 3 3 2" xfId="81"/>
    <cellStyle name="Comma 2 3 3 3" xfId="82"/>
    <cellStyle name="Comma 2 3 4" xfId="501"/>
    <cellStyle name="Comma 2 4" xfId="83"/>
    <cellStyle name="Comma 2 4 2" xfId="504"/>
    <cellStyle name="Comma 2 5" xfId="84"/>
    <cellStyle name="Comma 2 5 2" xfId="85"/>
    <cellStyle name="Comma 2 5 3" xfId="86"/>
    <cellStyle name="Comma 2 5 4" xfId="461"/>
    <cellStyle name="Comma 2 6" xfId="499"/>
    <cellStyle name="Comma 3" xfId="87"/>
    <cellStyle name="Comma 3 2" xfId="88"/>
    <cellStyle name="Comma 3 3" xfId="505"/>
    <cellStyle name="Comma 4" xfId="89"/>
    <cellStyle name="Comma 4 2" xfId="90"/>
    <cellStyle name="Comma 4 2 2" xfId="508"/>
    <cellStyle name="Comma 4 2 2 2" xfId="509"/>
    <cellStyle name="Comma 4 2 3" xfId="507"/>
    <cellStyle name="Comma 4 3" xfId="91"/>
    <cellStyle name="Comma 4 3 2" xfId="460"/>
    <cellStyle name="Comma 4 4" xfId="506"/>
    <cellStyle name="Comma 5" xfId="92"/>
    <cellStyle name="Comma 5 2" xfId="93"/>
    <cellStyle name="Comma 5 2 2" xfId="94"/>
    <cellStyle name="Comma 5 2 3" xfId="457"/>
    <cellStyle name="Comma 5 3" xfId="95"/>
    <cellStyle name="Comma 5 4" xfId="96"/>
    <cellStyle name="Comma 5 5" xfId="97"/>
    <cellStyle name="Comma 5 6" xfId="98"/>
    <cellStyle name="Comma 5 7" xfId="510"/>
    <cellStyle name="Comma 6" xfId="99"/>
    <cellStyle name="Comma 6 2" xfId="100"/>
    <cellStyle name="Comma 6 2 2" xfId="101"/>
    <cellStyle name="Comma 6 2 3" xfId="102"/>
    <cellStyle name="Comma 6 3" xfId="103"/>
    <cellStyle name="Comma 6 4" xfId="104"/>
    <cellStyle name="Comma 6 5" xfId="511"/>
    <cellStyle name="Comma 7" xfId="105"/>
    <cellStyle name="Comma 7 2" xfId="106"/>
    <cellStyle name="Comma 7 3" xfId="107"/>
    <cellStyle name="Comma 7 4" xfId="512"/>
    <cellStyle name="Comma 8" xfId="108"/>
    <cellStyle name="Comma 8 2" xfId="109"/>
    <cellStyle name="Comma 8 3" xfId="110"/>
    <cellStyle name="Comma 8 4" xfId="458"/>
    <cellStyle name="Comma 9" xfId="111"/>
    <cellStyle name="Comma 9 2" xfId="112"/>
    <cellStyle name="Comma 9 3" xfId="113"/>
    <cellStyle name="Comma 9 4" xfId="647"/>
    <cellStyle name="comma zerodec" xfId="513"/>
    <cellStyle name="Comma[0]" xfId="514"/>
    <cellStyle name="Comma0" xfId="515"/>
    <cellStyle name="Copied" xfId="516"/>
    <cellStyle name="COST1" xfId="517"/>
    <cellStyle name="Cࡵrrency_Sheet1_PRODUCTĠ" xfId="518"/>
    <cellStyle name="Currency [0] 2" xfId="519"/>
    <cellStyle name="Currency [0] 3" xfId="520"/>
    <cellStyle name="Currency [0] 3 2" xfId="521"/>
    <cellStyle name="Currency [0] 3 2 2" xfId="522"/>
    <cellStyle name="Currency0" xfId="523"/>
    <cellStyle name="Currency1" xfId="524"/>
    <cellStyle name="Date" xfId="525"/>
    <cellStyle name="Dezimal [0]_UXO VII" xfId="526"/>
    <cellStyle name="Dezimal_UXO VII" xfId="527"/>
    <cellStyle name="Dollar (zero dec)" xfId="528"/>
    <cellStyle name="Entered" xfId="529"/>
    <cellStyle name="Euro" xfId="114"/>
    <cellStyle name="Euro 2" xfId="115"/>
    <cellStyle name="Euro 3" xfId="116"/>
    <cellStyle name="Euro 4" xfId="530"/>
    <cellStyle name="Explanatory Text" xfId="387" builtinId="53" customBuiltin="1"/>
    <cellStyle name="Explanatory Text 2" xfId="117"/>
    <cellStyle name="Explanatory Text 3" xfId="444"/>
    <cellStyle name="Explanatory Text 4" xfId="679"/>
    <cellStyle name="Fixed" xfId="531"/>
    <cellStyle name="form_so" xfId="532"/>
    <cellStyle name="Good" xfId="378" builtinId="26" customBuiltin="1"/>
    <cellStyle name="Good 2" xfId="118"/>
    <cellStyle name="Good 3" xfId="445"/>
    <cellStyle name="Good 4" xfId="680"/>
    <cellStyle name="Grey" xfId="533"/>
    <cellStyle name="HEADER" xfId="534"/>
    <cellStyle name="Header1" xfId="535"/>
    <cellStyle name="Header2" xfId="536"/>
    <cellStyle name="Heading" xfId="537"/>
    <cellStyle name="Heading 1" xfId="374" builtinId="16" customBuiltin="1"/>
    <cellStyle name="Heading 1 2" xfId="119"/>
    <cellStyle name="Heading 1 3" xfId="446"/>
    <cellStyle name="Heading 1 4" xfId="681"/>
    <cellStyle name="Heading 2" xfId="375" builtinId="17" customBuiltin="1"/>
    <cellStyle name="Heading 2 2" xfId="120"/>
    <cellStyle name="Heading 2 3" xfId="447"/>
    <cellStyle name="Heading 2 4" xfId="682"/>
    <cellStyle name="Heading 3" xfId="376" builtinId="18" customBuiltin="1"/>
    <cellStyle name="Heading 3 2" xfId="121"/>
    <cellStyle name="Heading 3 3" xfId="448"/>
    <cellStyle name="Heading 3 4" xfId="683"/>
    <cellStyle name="Heading 4" xfId="377" builtinId="19" customBuiltin="1"/>
    <cellStyle name="Heading 4 2" xfId="122"/>
    <cellStyle name="Heading 4 3" xfId="449"/>
    <cellStyle name="Heading 4 4" xfId="684"/>
    <cellStyle name="Heading1" xfId="538"/>
    <cellStyle name="Heading2" xfId="539"/>
    <cellStyle name="Hyperlink 2" xfId="123"/>
    <cellStyle name="Hyperlink 2 2" xfId="124"/>
    <cellStyle name="Input" xfId="381" builtinId="20" customBuiltin="1"/>
    <cellStyle name="Input [yellow]" xfId="540"/>
    <cellStyle name="Input 2" xfId="125"/>
    <cellStyle name="Input 3" xfId="450"/>
    <cellStyle name="Input 4" xfId="649"/>
    <cellStyle name="Input 5" xfId="685"/>
    <cellStyle name="Input 6" xfId="694"/>
    <cellStyle name="Input Cells" xfId="541"/>
    <cellStyle name="j" xfId="126"/>
    <cellStyle name="Linked Cell" xfId="384" builtinId="24" customBuiltin="1"/>
    <cellStyle name="Linked Cell 2" xfId="127"/>
    <cellStyle name="Linked Cell 3" xfId="451"/>
    <cellStyle name="Linked Cell 4" xfId="686"/>
    <cellStyle name="Linked Cells" xfId="542"/>
    <cellStyle name="Milliers [0]_      " xfId="543"/>
    <cellStyle name="Milliers_      " xfId="544"/>
    <cellStyle name="Model" xfId="545"/>
    <cellStyle name="moi" xfId="546"/>
    <cellStyle name="Mon?aire [0]_      " xfId="547"/>
    <cellStyle name="Mon?aire_      " xfId="548"/>
    <cellStyle name="Monétaire [0]_!!!GO" xfId="549"/>
    <cellStyle name="Monétaire_!!!GO" xfId="550"/>
    <cellStyle name="n" xfId="551"/>
    <cellStyle name="Neutral" xfId="380" builtinId="28" customBuiltin="1"/>
    <cellStyle name="Neutral 2" xfId="128"/>
    <cellStyle name="Neutral 3" xfId="452"/>
    <cellStyle name="Neutral 4" xfId="687"/>
    <cellStyle name="New" xfId="552"/>
    <cellStyle name="New Times Roman" xfId="553"/>
    <cellStyle name="no dec" xfId="554"/>
    <cellStyle name="ÑONVÒ" xfId="555"/>
    <cellStyle name="Normal" xfId="0" builtinId="0"/>
    <cellStyle name="Normal - Style1" xfId="556"/>
    <cellStyle name="Normal 10" xfId="129"/>
    <cellStyle name="Normal 10 2" xfId="557"/>
    <cellStyle name="Normal 11" xfId="413"/>
    <cellStyle name="Normal 11 2" xfId="558"/>
    <cellStyle name="Normal 12" xfId="416"/>
    <cellStyle name="Normal 12 2" xfId="559"/>
    <cellStyle name="Normal 13" xfId="560"/>
    <cellStyle name="Normal 14" xfId="561"/>
    <cellStyle name="Normal 15" xfId="562"/>
    <cellStyle name="Normal 16" xfId="563"/>
    <cellStyle name="Normal 17" xfId="564"/>
    <cellStyle name="Normal 18" xfId="565"/>
    <cellStyle name="Normal 19" xfId="566"/>
    <cellStyle name="Normal 2" xfId="130"/>
    <cellStyle name="Normal 2 10" xfId="131"/>
    <cellStyle name="Normal 2 10 2" xfId="132"/>
    <cellStyle name="Normal 2 10 3" xfId="133"/>
    <cellStyle name="Normal 2 2" xfId="134"/>
    <cellStyle name="Normal 2 2 2" xfId="135"/>
    <cellStyle name="Normal 2 2 2 2" xfId="136"/>
    <cellStyle name="Normal 2 2 2 2 2" xfId="137"/>
    <cellStyle name="Normal 2 2 2 2 3" xfId="138"/>
    <cellStyle name="Normal 2 2 3" xfId="139"/>
    <cellStyle name="Normal 2 2 4" xfId="140"/>
    <cellStyle name="Normal 2 2 4 2" xfId="141"/>
    <cellStyle name="Normal 2 2 4 3" xfId="142"/>
    <cellStyle name="Normal 2 2 5" xfId="459"/>
    <cellStyle name="Normal 2 3" xfId="143"/>
    <cellStyle name="Normal 2 3 2" xfId="144"/>
    <cellStyle name="Normal 2 3 2 2" xfId="145"/>
    <cellStyle name="Normal 2 3 2 3" xfId="146"/>
    <cellStyle name="Normal 2 3 3" xfId="567"/>
    <cellStyle name="Normal 2 4" xfId="147"/>
    <cellStyle name="Normal 2 4 2" xfId="148"/>
    <cellStyle name="Normal 2 4 3" xfId="149"/>
    <cellStyle name="Normal 2 4 4" xfId="150"/>
    <cellStyle name="Normal 2 5" xfId="151"/>
    <cellStyle name="Normal 2 6" xfId="152"/>
    <cellStyle name="Normal 20" xfId="568"/>
    <cellStyle name="Normal 21" xfId="569"/>
    <cellStyle name="Normal 22" xfId="570"/>
    <cellStyle name="Normal 23" xfId="571"/>
    <cellStyle name="Normal 24" xfId="572"/>
    <cellStyle name="Normal 25" xfId="573"/>
    <cellStyle name="Normal 26" xfId="574"/>
    <cellStyle name="Normal 27" xfId="575"/>
    <cellStyle name="Normal 28" xfId="576"/>
    <cellStyle name="Normal 29" xfId="577"/>
    <cellStyle name="Normal 3" xfId="153"/>
    <cellStyle name="Normal 3 10" xfId="154"/>
    <cellStyle name="Normal 3 11" xfId="155"/>
    <cellStyle name="Normal 3 12" xfId="156"/>
    <cellStyle name="Normal 3 13" xfId="157"/>
    <cellStyle name="Normal 3 14" xfId="158"/>
    <cellStyle name="Normal 3 15" xfId="159"/>
    <cellStyle name="Normal 3 16" xfId="160"/>
    <cellStyle name="Normal 3 17" xfId="161"/>
    <cellStyle name="Normal 3 18" xfId="162"/>
    <cellStyle name="Normal 3 19" xfId="163"/>
    <cellStyle name="Normal 3 2" xfId="164"/>
    <cellStyle name="Normal 3 2 10" xfId="165"/>
    <cellStyle name="Normal 3 2 11" xfId="166"/>
    <cellStyle name="Normal 3 2 12" xfId="167"/>
    <cellStyle name="Normal 3 2 13" xfId="168"/>
    <cellStyle name="Normal 3 2 14" xfId="169"/>
    <cellStyle name="Normal 3 2 15" xfId="170"/>
    <cellStyle name="Normal 3 2 16" xfId="171"/>
    <cellStyle name="Normal 3 2 17" xfId="172"/>
    <cellStyle name="Normal 3 2 18" xfId="173"/>
    <cellStyle name="Normal 3 2 19" xfId="174"/>
    <cellStyle name="Normal 3 2 2" xfId="175"/>
    <cellStyle name="Normal 3 2 2 2" xfId="176"/>
    <cellStyle name="Normal 3 2 3" xfId="177"/>
    <cellStyle name="Normal 3 2 4" xfId="178"/>
    <cellStyle name="Normal 3 2 5" xfId="179"/>
    <cellStyle name="Normal 3 2 6" xfId="180"/>
    <cellStyle name="Normal 3 2 7" xfId="181"/>
    <cellStyle name="Normal 3 2 8" xfId="182"/>
    <cellStyle name="Normal 3 2 9" xfId="183"/>
    <cellStyle name="Normal 3 20" xfId="184"/>
    <cellStyle name="Normal 3 21" xfId="578"/>
    <cellStyle name="Normal 3 3" xfId="185"/>
    <cellStyle name="Normal 3 3 2" xfId="186"/>
    <cellStyle name="Normal 3 4" xfId="187"/>
    <cellStyle name="Normal 3 4 2" xfId="188"/>
    <cellStyle name="Normal 3 4 3" xfId="189"/>
    <cellStyle name="Normal 3 4 4" xfId="190"/>
    <cellStyle name="Normal 3 5" xfId="191"/>
    <cellStyle name="Normal 3 6" xfId="192"/>
    <cellStyle name="Normal 3 7" xfId="193"/>
    <cellStyle name="Normal 3 8" xfId="194"/>
    <cellStyle name="Normal 3 9" xfId="195"/>
    <cellStyle name="Normal 30" xfId="579"/>
    <cellStyle name="Normal 31" xfId="580"/>
    <cellStyle name="Normal 32" xfId="581"/>
    <cellStyle name="Normal 33" xfId="582"/>
    <cellStyle name="Normal 34" xfId="583"/>
    <cellStyle name="Normal 35" xfId="584"/>
    <cellStyle name="Normal 36" xfId="585"/>
    <cellStyle name="Normal 37" xfId="648"/>
    <cellStyle name="Normal 38" xfId="650"/>
    <cellStyle name="Normal 39" xfId="693"/>
    <cellStyle name="Normal 4" xfId="196"/>
    <cellStyle name="Normal 4 10" xfId="197"/>
    <cellStyle name="Normal 4 11" xfId="198"/>
    <cellStyle name="Normal 4 12" xfId="199"/>
    <cellStyle name="Normal 4 13" xfId="200"/>
    <cellStyle name="Normal 4 14" xfId="201"/>
    <cellStyle name="Normal 4 15" xfId="202"/>
    <cellStyle name="Normal 4 16" xfId="203"/>
    <cellStyle name="Normal 4 17" xfId="204"/>
    <cellStyle name="Normal 4 18" xfId="205"/>
    <cellStyle name="Normal 4 19" xfId="206"/>
    <cellStyle name="Normal 4 2" xfId="207"/>
    <cellStyle name="Normal 4 2 10" xfId="208"/>
    <cellStyle name="Normal 4 2 11" xfId="209"/>
    <cellStyle name="Normal 4 2 12" xfId="210"/>
    <cellStyle name="Normal 4 2 13" xfId="211"/>
    <cellStyle name="Normal 4 2 14" xfId="212"/>
    <cellStyle name="Normal 4 2 15" xfId="213"/>
    <cellStyle name="Normal 4 2 16" xfId="214"/>
    <cellStyle name="Normal 4 2 17" xfId="215"/>
    <cellStyle name="Normal 4 2 2" xfId="216"/>
    <cellStyle name="Normal 4 2 2 2" xfId="217"/>
    <cellStyle name="Normal 4 2 3" xfId="218"/>
    <cellStyle name="Normal 4 2 4" xfId="219"/>
    <cellStyle name="Normal 4 2 5" xfId="220"/>
    <cellStyle name="Normal 4 2 6" xfId="221"/>
    <cellStyle name="Normal 4 2 7" xfId="222"/>
    <cellStyle name="Normal 4 2 8" xfId="223"/>
    <cellStyle name="Normal 4 2 9" xfId="224"/>
    <cellStyle name="Normal 4 20" xfId="225"/>
    <cellStyle name="Normal 4 3" xfId="226"/>
    <cellStyle name="Normal 4 3 2" xfId="227"/>
    <cellStyle name="Normal 4 4" xfId="228"/>
    <cellStyle name="Normal 4 5" xfId="229"/>
    <cellStyle name="Normal 4 6" xfId="230"/>
    <cellStyle name="Normal 4 7" xfId="231"/>
    <cellStyle name="Normal 4 8" xfId="232"/>
    <cellStyle name="Normal 4 9" xfId="233"/>
    <cellStyle name="Normal 5" xfId="234"/>
    <cellStyle name="Normal 5 10" xfId="235"/>
    <cellStyle name="Normal 5 11" xfId="236"/>
    <cellStyle name="Normal 5 12" xfId="237"/>
    <cellStyle name="Normal 5 13" xfId="238"/>
    <cellStyle name="Normal 5 14" xfId="239"/>
    <cellStyle name="Normal 5 15" xfId="240"/>
    <cellStyle name="Normal 5 16" xfId="241"/>
    <cellStyle name="Normal 5 17" xfId="242"/>
    <cellStyle name="Normal 5 18" xfId="243"/>
    <cellStyle name="Normal 5 19" xfId="244"/>
    <cellStyle name="Normal 5 19 2" xfId="245"/>
    <cellStyle name="Normal 5 19 3" xfId="246"/>
    <cellStyle name="Normal 5 2" xfId="247"/>
    <cellStyle name="Normal 5 2 10" xfId="248"/>
    <cellStyle name="Normal 5 2 11" xfId="249"/>
    <cellStyle name="Normal 5 2 12" xfId="250"/>
    <cellStyle name="Normal 5 2 13" xfId="251"/>
    <cellStyle name="Normal 5 2 14" xfId="252"/>
    <cellStyle name="Normal 5 2 15" xfId="253"/>
    <cellStyle name="Normal 5 2 16" xfId="254"/>
    <cellStyle name="Normal 5 2 17" xfId="255"/>
    <cellStyle name="Normal 5 2 2" xfId="256"/>
    <cellStyle name="Normal 5 2 2 2" xfId="257"/>
    <cellStyle name="Normal 5 2 3" xfId="258"/>
    <cellStyle name="Normal 5 2 4" xfId="259"/>
    <cellStyle name="Normal 5 2 5" xfId="260"/>
    <cellStyle name="Normal 5 2 6" xfId="261"/>
    <cellStyle name="Normal 5 2 7" xfId="262"/>
    <cellStyle name="Normal 5 2 8" xfId="263"/>
    <cellStyle name="Normal 5 2 9" xfId="264"/>
    <cellStyle name="Normal 5 20" xfId="265"/>
    <cellStyle name="Normal 5 21" xfId="266"/>
    <cellStyle name="Normal 5 22" xfId="267"/>
    <cellStyle name="Normal 5 3" xfId="268"/>
    <cellStyle name="Normal 5 3 2" xfId="269"/>
    <cellStyle name="Normal 5 4" xfId="270"/>
    <cellStyle name="Normal 5 4 2" xfId="271"/>
    <cellStyle name="Normal 5 5" xfId="272"/>
    <cellStyle name="Normal 5 6" xfId="273"/>
    <cellStyle name="Normal 5 7" xfId="274"/>
    <cellStyle name="Normal 5 8" xfId="275"/>
    <cellStyle name="Normal 5 9" xfId="276"/>
    <cellStyle name="Normal 6" xfId="277"/>
    <cellStyle name="Normal 6 10" xfId="278"/>
    <cellStyle name="Normal 6 11" xfId="279"/>
    <cellStyle name="Normal 6 12" xfId="280"/>
    <cellStyle name="Normal 6 13" xfId="281"/>
    <cellStyle name="Normal 6 14" xfId="282"/>
    <cellStyle name="Normal 6 15" xfId="283"/>
    <cellStyle name="Normal 6 16" xfId="284"/>
    <cellStyle name="Normal 6 17" xfId="285"/>
    <cellStyle name="Normal 6 18" xfId="286"/>
    <cellStyle name="Normal 6 19" xfId="287"/>
    <cellStyle name="Normal 6 19 2" xfId="288"/>
    <cellStyle name="Normal 6 19 3" xfId="289"/>
    <cellStyle name="Normal 6 2" xfId="290"/>
    <cellStyle name="Normal 6 20" xfId="291"/>
    <cellStyle name="Normal 6 21" xfId="292"/>
    <cellStyle name="Normal 6 3" xfId="293"/>
    <cellStyle name="Normal 6 4" xfId="294"/>
    <cellStyle name="Normal 6 5" xfId="295"/>
    <cellStyle name="Normal 6 6" xfId="296"/>
    <cellStyle name="Normal 6 7" xfId="297"/>
    <cellStyle name="Normal 6 8" xfId="298"/>
    <cellStyle name="Normal 6 9" xfId="299"/>
    <cellStyle name="Normal 7" xfId="300"/>
    <cellStyle name="Normal 7 2" xfId="301"/>
    <cellStyle name="Normal 7 3" xfId="302"/>
    <cellStyle name="Normal 8" xfId="303"/>
    <cellStyle name="Normal 9" xfId="304"/>
    <cellStyle name="Normal 9 2" xfId="586"/>
    <cellStyle name="Normal_Bao cao tai chinh 280405" xfId="695"/>
    <cellStyle name="Normal1" xfId="587"/>
    <cellStyle name="Normal2" xfId="305"/>
    <cellStyle name="Normal3" xfId="306"/>
    <cellStyle name="Note" xfId="415" builtinId="10" customBuiltin="1"/>
    <cellStyle name="Note 2" xfId="307"/>
    <cellStyle name="Note 3" xfId="414"/>
    <cellStyle name="Note 4" xfId="688"/>
    <cellStyle name="nPlode" xfId="308"/>
    <cellStyle name="NPLOSION" xfId="309"/>
    <cellStyle name="Œ…‹æØ‚è [0.00]_Region Orders (2)" xfId="588"/>
    <cellStyle name="Œ…‹æØ‚è_Region Orders (2)" xfId="589"/>
    <cellStyle name="omma [0]_Mktg Prog" xfId="590"/>
    <cellStyle name="ormal_Sheet1_1" xfId="591"/>
    <cellStyle name="Output" xfId="382" builtinId="21" customBuiltin="1"/>
    <cellStyle name="Output 2" xfId="310"/>
    <cellStyle name="Output 3" xfId="453"/>
    <cellStyle name="Output 4" xfId="689"/>
    <cellStyle name="per.style" xfId="592"/>
    <cellStyle name="Percent" xfId="311" builtinId="5"/>
    <cellStyle name="Percent (0)" xfId="593"/>
    <cellStyle name="Percent [2]" xfId="594"/>
    <cellStyle name="Percent 2" xfId="312"/>
    <cellStyle name="Percent 2 2" xfId="313"/>
    <cellStyle name="Percent 2 2 2" xfId="314"/>
    <cellStyle name="Percent 2 3" xfId="315"/>
    <cellStyle name="Percent 2 3 2" xfId="316"/>
    <cellStyle name="Percent 2 4" xfId="317"/>
    <cellStyle name="Percent 2 5" xfId="318"/>
    <cellStyle name="Percent 2 6" xfId="595"/>
    <cellStyle name="Percent 3" xfId="319"/>
    <cellStyle name="Percent 3 2" xfId="320"/>
    <cellStyle name="Percent 3 2 2" xfId="321"/>
    <cellStyle name="Percent 3 3" xfId="322"/>
    <cellStyle name="Percent 3 4" xfId="323"/>
    <cellStyle name="Percent 3 5" xfId="324"/>
    <cellStyle name="Percent 4" xfId="325"/>
    <cellStyle name="Percent 4 2" xfId="326"/>
    <cellStyle name="Percent 4 3" xfId="327"/>
    <cellStyle name="Percent 5" xfId="328"/>
    <cellStyle name="Percent 5 2" xfId="329"/>
    <cellStyle name="Percent 5 3" xfId="330"/>
    <cellStyle name="PERCENTAGE" xfId="596"/>
    <cellStyle name="pricing" xfId="597"/>
    <cellStyle name="PSChar" xfId="598"/>
    <cellStyle name="R00A" xfId="331"/>
    <cellStyle name="R00B" xfId="332"/>
    <cellStyle name="R00L" xfId="333"/>
    <cellStyle name="R01A" xfId="334"/>
    <cellStyle name="R01B" xfId="335"/>
    <cellStyle name="R01H" xfId="336"/>
    <cellStyle name="R01H 2" xfId="337"/>
    <cellStyle name="R01L" xfId="338"/>
    <cellStyle name="R01L 2" xfId="339"/>
    <cellStyle name="R02A" xfId="340"/>
    <cellStyle name="R02B" xfId="341"/>
    <cellStyle name="R02H" xfId="342"/>
    <cellStyle name="R02L" xfId="343"/>
    <cellStyle name="R03A" xfId="344"/>
    <cellStyle name="R03B" xfId="345"/>
    <cellStyle name="R03H" xfId="346"/>
    <cellStyle name="R03L" xfId="347"/>
    <cellStyle name="R04A" xfId="348"/>
    <cellStyle name="R04B" xfId="349"/>
    <cellStyle name="R04H" xfId="350"/>
    <cellStyle name="R04L" xfId="351"/>
    <cellStyle name="R05A" xfId="352"/>
    <cellStyle name="R05B" xfId="353"/>
    <cellStyle name="R05B 2" xfId="354"/>
    <cellStyle name="R05B 3" xfId="355"/>
    <cellStyle name="R05H" xfId="356"/>
    <cellStyle name="R05L" xfId="357"/>
    <cellStyle name="R06A" xfId="358"/>
    <cellStyle name="R06B" xfId="359"/>
    <cellStyle name="R06H" xfId="360"/>
    <cellStyle name="R06L" xfId="361"/>
    <cellStyle name="R07A" xfId="362"/>
    <cellStyle name="R07B" xfId="363"/>
    <cellStyle name="R07H" xfId="364"/>
    <cellStyle name="R07L" xfId="365"/>
    <cellStyle name="RevList" xfId="599"/>
    <cellStyle name="serJet 1200 Series PCL 6" xfId="600"/>
    <cellStyle name="Style 1" xfId="366"/>
    <cellStyle name="Style 1 2" xfId="367"/>
    <cellStyle name="Style 1 3" xfId="368"/>
    <cellStyle name="Style 1 4" xfId="601"/>
    <cellStyle name="Style 2" xfId="602"/>
    <cellStyle name="subhead" xfId="603"/>
    <cellStyle name="Subtotal" xfId="604"/>
    <cellStyle name="Summary" xfId="369"/>
    <cellStyle name="T" xfId="605"/>
    <cellStyle name="th" xfId="606"/>
    <cellStyle name="Thuyet minh" xfId="607"/>
    <cellStyle name="Tickmark" xfId="608"/>
    <cellStyle name="Title" xfId="373" builtinId="15" customBuiltin="1"/>
    <cellStyle name="Title 2" xfId="370"/>
    <cellStyle name="Title 3" xfId="454"/>
    <cellStyle name="Title 4" xfId="690"/>
    <cellStyle name="Total" xfId="388" builtinId="25" customBuiltin="1"/>
    <cellStyle name="Total 2" xfId="371"/>
    <cellStyle name="Total 3" xfId="455"/>
    <cellStyle name="Total 4" xfId="691"/>
    <cellStyle name="viet" xfId="609"/>
    <cellStyle name="viet2" xfId="610"/>
    <cellStyle name="vnhead1" xfId="611"/>
    <cellStyle name="vnhead3" xfId="612"/>
    <cellStyle name="vntxt1" xfId="613"/>
    <cellStyle name="vntxt2" xfId="614"/>
    <cellStyle name="Währung [0]_UXO VII" xfId="615"/>
    <cellStyle name="Währung_UXO VII" xfId="616"/>
    <cellStyle name="Warning Text" xfId="386" builtinId="11" customBuiltin="1"/>
    <cellStyle name="Warning Text 2" xfId="372"/>
    <cellStyle name="Warning Text 3" xfId="456"/>
    <cellStyle name="Warning Text 4" xfId="692"/>
    <cellStyle name="センター" xfId="617"/>
    <cellStyle name="เครื่องหมายสกุลเงิน [0]_FTC_OFFER" xfId="618"/>
    <cellStyle name="เครื่องหมายสกุลเงิน_FTC_OFFER" xfId="619"/>
    <cellStyle name="ปกติ_FTC_OFFER" xfId="620"/>
    <cellStyle name=" [0.00]_ Att. 1- Cover" xfId="621"/>
    <cellStyle name="_ Att. 1- Cover" xfId="622"/>
    <cellStyle name="?_ Att. 1- Cover" xfId="623"/>
    <cellStyle name="똿뗦먛귟 [0.00]_PRODUCT DETAIL Q1" xfId="624"/>
    <cellStyle name="똿뗦먛귟_PRODUCT DETAIL Q1" xfId="625"/>
    <cellStyle name="믅됞 [0.00]_PRODUCT DETAIL Q1" xfId="626"/>
    <cellStyle name="믅됞_PRODUCT DETAIL Q1" xfId="627"/>
    <cellStyle name="백분율_††††† " xfId="628"/>
    <cellStyle name="뷭?_BOOKSHIP" xfId="629"/>
    <cellStyle name="콤마 [0]_ 비목별 월별기술 " xfId="630"/>
    <cellStyle name="콤마_ 비목별 월별기술 " xfId="631"/>
    <cellStyle name="통화 [0]_††††† " xfId="632"/>
    <cellStyle name="통화_††††† " xfId="633"/>
    <cellStyle name="표준_(정보부문)월별인원계획" xfId="634"/>
    <cellStyle name="一般_00Q3902REV.1" xfId="635"/>
    <cellStyle name="千分位[0]_00Q3902REV.1" xfId="636"/>
    <cellStyle name="千分位_00Q3902REV.1" xfId="637"/>
    <cellStyle name="桁区切り [0.00]_††††† " xfId="638"/>
    <cellStyle name="桁区切り_††††† " xfId="639"/>
    <cellStyle name="標準_††††† " xfId="640"/>
    <cellStyle name="貨幣 [0]_00Q3902REV.1" xfId="641"/>
    <cellStyle name="貨幣[0]_BRE" xfId="642"/>
    <cellStyle name="貨幣_00Q3902REV.1" xfId="643"/>
    <cellStyle name="通貨 [0.00]_††††† " xfId="644"/>
    <cellStyle name="通貨_††††† " xfId="645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</xdr:rowOff>
    </xdr:from>
    <xdr:to>
      <xdr:col>3</xdr:col>
      <xdr:colOff>1846927</xdr:colOff>
      <xdr:row>1</xdr:row>
      <xdr:rowOff>158750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"/>
          <a:ext cx="2429010" cy="465666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7030A0"/>
  </sheetPr>
  <dimension ref="A2:J64"/>
  <sheetViews>
    <sheetView workbookViewId="0">
      <selection activeCell="E20" sqref="E20"/>
    </sheetView>
  </sheetViews>
  <sheetFormatPr defaultColWidth="18.140625" defaultRowHeight="15"/>
  <cols>
    <col min="1" max="1" width="18.140625" style="67"/>
    <col min="2" max="2" width="18.140625" style="159"/>
    <col min="3" max="5" width="18.140625" style="67"/>
    <col min="6" max="6" width="18.140625" style="155"/>
    <col min="7" max="16384" width="18.140625" style="67"/>
  </cols>
  <sheetData>
    <row r="2" spans="1:10">
      <c r="I2" s="156">
        <v>2</v>
      </c>
      <c r="J2" s="156" t="s">
        <v>514</v>
      </c>
    </row>
    <row r="3" spans="1:10">
      <c r="A3" s="156" t="s">
        <v>464</v>
      </c>
      <c r="C3" s="156" t="s">
        <v>515</v>
      </c>
      <c r="F3" s="157" t="s">
        <v>465</v>
      </c>
    </row>
    <row r="4" spans="1:10">
      <c r="I4" s="156" t="s">
        <v>466</v>
      </c>
    </row>
    <row r="5" spans="1:10">
      <c r="A5" s="156" t="s">
        <v>467</v>
      </c>
      <c r="B5" s="160" t="s">
        <v>516</v>
      </c>
      <c r="C5" s="156" t="s">
        <v>517</v>
      </c>
      <c r="D5" s="156" t="s">
        <v>518</v>
      </c>
      <c r="E5" s="156" t="s">
        <v>492</v>
      </c>
    </row>
    <row r="6" spans="1:10">
      <c r="I6" s="156" t="s">
        <v>519</v>
      </c>
    </row>
    <row r="7" spans="1:10">
      <c r="A7" s="156" t="s">
        <v>468</v>
      </c>
      <c r="C7" s="156" t="s">
        <v>520</v>
      </c>
      <c r="D7" s="156" t="s">
        <v>4</v>
      </c>
      <c r="E7" s="156" t="s">
        <v>44</v>
      </c>
    </row>
    <row r="8" spans="1:10">
      <c r="C8" s="156" t="s">
        <v>521</v>
      </c>
      <c r="D8" s="156" t="s">
        <v>522</v>
      </c>
      <c r="E8" s="156" t="s">
        <v>523</v>
      </c>
    </row>
    <row r="9" spans="1:10">
      <c r="A9" s="156" t="s">
        <v>469</v>
      </c>
      <c r="B9" s="160" t="s">
        <v>470</v>
      </c>
      <c r="C9" s="156" t="s">
        <v>45</v>
      </c>
      <c r="D9" s="156" t="s">
        <v>524</v>
      </c>
      <c r="F9" s="158" t="s">
        <v>471</v>
      </c>
      <c r="G9" s="156" t="s">
        <v>505</v>
      </c>
      <c r="H9" s="156" t="s">
        <v>471</v>
      </c>
      <c r="I9" s="156" t="s">
        <v>472</v>
      </c>
    </row>
    <row r="10" spans="1:10">
      <c r="A10" s="156">
        <v>101000</v>
      </c>
      <c r="B10" s="160">
        <v>101100</v>
      </c>
      <c r="C10" s="156" t="s">
        <v>46</v>
      </c>
      <c r="D10" s="156">
        <v>59037493211</v>
      </c>
      <c r="F10" s="158">
        <v>93.97</v>
      </c>
      <c r="G10" s="156">
        <v>31724010000</v>
      </c>
      <c r="H10" s="156">
        <v>51.32</v>
      </c>
      <c r="I10" s="156">
        <v>44.19</v>
      </c>
    </row>
    <row r="11" spans="1:10">
      <c r="B11" s="160">
        <v>161100</v>
      </c>
      <c r="C11" s="156" t="s">
        <v>497</v>
      </c>
      <c r="D11" s="156">
        <v>2426777789</v>
      </c>
      <c r="F11" s="158">
        <v>3.86</v>
      </c>
      <c r="G11" s="156">
        <v>1313062000</v>
      </c>
      <c r="H11" s="156">
        <v>2.12</v>
      </c>
      <c r="I11" s="156">
        <v>1.8</v>
      </c>
    </row>
    <row r="12" spans="1:10">
      <c r="C12" s="156" t="s">
        <v>498</v>
      </c>
      <c r="D12" s="156">
        <v>61464271000</v>
      </c>
      <c r="F12" s="158">
        <v>97.83</v>
      </c>
      <c r="G12" s="156">
        <v>33037072000</v>
      </c>
      <c r="H12" s="156">
        <v>53.44</v>
      </c>
      <c r="I12" s="156">
        <v>45.99</v>
      </c>
    </row>
    <row r="13" spans="1:10">
      <c r="A13" s="156">
        <v>110000</v>
      </c>
      <c r="B13" s="160">
        <v>140130</v>
      </c>
      <c r="C13" s="156" t="s">
        <v>473</v>
      </c>
      <c r="D13" s="156">
        <v>3811344725</v>
      </c>
      <c r="F13" s="158">
        <v>6.07</v>
      </c>
      <c r="G13" s="156">
        <v>35805783144</v>
      </c>
      <c r="H13" s="156">
        <v>57.92</v>
      </c>
      <c r="I13" s="156">
        <v>-51.76</v>
      </c>
    </row>
    <row r="14" spans="1:10">
      <c r="B14" s="160">
        <v>140409</v>
      </c>
      <c r="C14" s="156" t="s">
        <v>473</v>
      </c>
      <c r="D14" s="156">
        <v>20252459</v>
      </c>
      <c r="F14" s="158">
        <v>0.03</v>
      </c>
      <c r="G14" s="156">
        <v>0</v>
      </c>
      <c r="H14" s="156">
        <v>0</v>
      </c>
      <c r="I14" s="156">
        <v>0.03</v>
      </c>
    </row>
    <row r="15" spans="1:10">
      <c r="C15" s="156" t="s">
        <v>474</v>
      </c>
      <c r="D15" s="156">
        <v>3831597184</v>
      </c>
      <c r="F15" s="158">
        <v>6.1</v>
      </c>
      <c r="G15" s="156">
        <v>35805783144</v>
      </c>
      <c r="H15" s="156">
        <v>57.92</v>
      </c>
      <c r="I15" s="156">
        <v>-51.73</v>
      </c>
    </row>
    <row r="16" spans="1:10">
      <c r="A16" s="156">
        <v>120000</v>
      </c>
      <c r="B16" s="160">
        <v>120120</v>
      </c>
      <c r="C16" s="156" t="s">
        <v>506</v>
      </c>
      <c r="D16" s="156">
        <v>2826086</v>
      </c>
      <c r="F16" s="158">
        <v>0</v>
      </c>
      <c r="G16" s="156">
        <v>3791304</v>
      </c>
      <c r="H16" s="156">
        <v>0.01</v>
      </c>
      <c r="I16" s="156">
        <v>0</v>
      </c>
    </row>
    <row r="17" spans="1:9">
      <c r="C17" s="156" t="s">
        <v>507</v>
      </c>
      <c r="D17" s="156">
        <v>2826086</v>
      </c>
      <c r="F17" s="158">
        <v>0</v>
      </c>
      <c r="G17" s="156">
        <v>3791304</v>
      </c>
      <c r="H17" s="156">
        <v>0.01</v>
      </c>
      <c r="I17" s="156">
        <v>0</v>
      </c>
    </row>
    <row r="18" spans="1:9">
      <c r="A18" s="156">
        <v>130000</v>
      </c>
      <c r="B18" s="160">
        <v>132150</v>
      </c>
      <c r="C18" s="156" t="s">
        <v>508</v>
      </c>
      <c r="D18" s="156">
        <v>0</v>
      </c>
      <c r="F18" s="158">
        <v>0</v>
      </c>
      <c r="G18" s="156">
        <v>0</v>
      </c>
      <c r="H18" s="156">
        <v>0</v>
      </c>
      <c r="I18" s="156">
        <v>0</v>
      </c>
    </row>
    <row r="19" spans="1:9">
      <c r="C19" s="156" t="s">
        <v>509</v>
      </c>
      <c r="D19" s="156">
        <v>0</v>
      </c>
      <c r="F19" s="158">
        <v>0</v>
      </c>
      <c r="G19" s="156">
        <v>0</v>
      </c>
      <c r="H19" s="156">
        <v>0</v>
      </c>
      <c r="I19" s="156">
        <v>0</v>
      </c>
    </row>
    <row r="20" spans="1:9">
      <c r="A20" s="156">
        <v>131000</v>
      </c>
      <c r="B20" s="160">
        <v>132120</v>
      </c>
      <c r="C20" s="156" t="s">
        <v>0</v>
      </c>
      <c r="D20" s="156">
        <v>0</v>
      </c>
      <c r="F20" s="158">
        <v>0</v>
      </c>
      <c r="G20" s="156">
        <v>0</v>
      </c>
      <c r="H20" s="156">
        <v>0</v>
      </c>
      <c r="I20" s="156">
        <v>0</v>
      </c>
    </row>
    <row r="21" spans="1:9">
      <c r="C21" s="156" t="s">
        <v>475</v>
      </c>
      <c r="D21" s="156">
        <v>0</v>
      </c>
      <c r="F21" s="158">
        <v>0</v>
      </c>
      <c r="G21" s="156">
        <v>0</v>
      </c>
      <c r="H21" s="156">
        <v>0</v>
      </c>
      <c r="I21" s="156">
        <v>0</v>
      </c>
    </row>
    <row r="22" spans="1:9">
      <c r="A22" s="156">
        <v>132000</v>
      </c>
      <c r="B22" s="160">
        <v>132100</v>
      </c>
      <c r="C22" s="156" t="s">
        <v>525</v>
      </c>
      <c r="D22" s="156">
        <v>88500000</v>
      </c>
      <c r="F22" s="158">
        <v>0.14000000000000001</v>
      </c>
      <c r="G22" s="156">
        <v>0</v>
      </c>
      <c r="H22" s="156">
        <v>0</v>
      </c>
      <c r="I22" s="156">
        <v>0.14000000000000001</v>
      </c>
    </row>
    <row r="23" spans="1:9">
      <c r="C23" s="156" t="s">
        <v>526</v>
      </c>
      <c r="D23" s="156">
        <v>88500000</v>
      </c>
      <c r="F23" s="158">
        <v>0.14000000000000001</v>
      </c>
      <c r="G23" s="156">
        <v>0</v>
      </c>
      <c r="H23" s="156">
        <v>0</v>
      </c>
      <c r="I23" s="156">
        <v>0.14000000000000001</v>
      </c>
    </row>
    <row r="24" spans="1:9">
      <c r="A24" s="156">
        <v>212000</v>
      </c>
      <c r="B24" s="160">
        <v>212150</v>
      </c>
      <c r="C24" s="156" t="s">
        <v>499</v>
      </c>
      <c r="D24" s="156">
        <v>-2377350685</v>
      </c>
      <c r="F24" s="158">
        <v>-3.78</v>
      </c>
      <c r="G24" s="156">
        <v>-6872740284</v>
      </c>
      <c r="H24" s="156">
        <v>-11.12</v>
      </c>
      <c r="I24" s="156">
        <v>7.27</v>
      </c>
    </row>
    <row r="25" spans="1:9">
      <c r="B25" s="160">
        <v>232242</v>
      </c>
      <c r="C25" s="156" t="s">
        <v>527</v>
      </c>
      <c r="D25" s="156">
        <v>0</v>
      </c>
      <c r="F25" s="158">
        <v>0</v>
      </c>
      <c r="G25" s="156">
        <v>0</v>
      </c>
      <c r="H25" s="156">
        <v>0</v>
      </c>
      <c r="I25" s="156">
        <v>0</v>
      </c>
    </row>
    <row r="26" spans="1:9">
      <c r="C26" s="156" t="s">
        <v>500</v>
      </c>
      <c r="D26" s="156">
        <v>-2377350685</v>
      </c>
      <c r="F26" s="158">
        <v>-3.78</v>
      </c>
      <c r="G26" s="156">
        <v>-6872740284</v>
      </c>
      <c r="H26" s="156">
        <v>-11.12</v>
      </c>
      <c r="I26" s="156">
        <v>7.27</v>
      </c>
    </row>
    <row r="27" spans="1:9">
      <c r="A27" s="156">
        <v>213000</v>
      </c>
      <c r="B27" s="160">
        <v>212120</v>
      </c>
      <c r="C27" s="156" t="s">
        <v>476</v>
      </c>
      <c r="D27" s="156">
        <v>-5052459</v>
      </c>
      <c r="F27" s="158">
        <v>-0.01</v>
      </c>
      <c r="G27" s="156">
        <v>0</v>
      </c>
      <c r="H27" s="156">
        <v>0</v>
      </c>
      <c r="I27" s="156">
        <v>-0.01</v>
      </c>
    </row>
    <row r="28" spans="1:9">
      <c r="B28" s="160">
        <v>212260</v>
      </c>
      <c r="C28" s="156" t="s">
        <v>1</v>
      </c>
      <c r="D28" s="156">
        <v>-1642138</v>
      </c>
      <c r="F28" s="158">
        <v>0</v>
      </c>
      <c r="G28" s="156">
        <v>-49836</v>
      </c>
      <c r="H28" s="156">
        <v>0</v>
      </c>
      <c r="I28" s="156">
        <v>0</v>
      </c>
    </row>
    <row r="29" spans="1:9">
      <c r="B29" s="160">
        <v>212263</v>
      </c>
      <c r="C29" s="156" t="s">
        <v>504</v>
      </c>
      <c r="D29" s="156">
        <v>-164202</v>
      </c>
      <c r="F29" s="158">
        <v>0</v>
      </c>
      <c r="G29" s="156">
        <v>-4984</v>
      </c>
      <c r="H29" s="156">
        <v>0</v>
      </c>
      <c r="I29" s="156">
        <v>0</v>
      </c>
    </row>
    <row r="30" spans="1:9">
      <c r="C30" s="156" t="s">
        <v>477</v>
      </c>
      <c r="D30" s="156">
        <v>-6858799</v>
      </c>
      <c r="F30" s="158">
        <v>-0.01</v>
      </c>
      <c r="G30" s="156">
        <v>-54820</v>
      </c>
      <c r="H30" s="156">
        <v>0</v>
      </c>
      <c r="I30" s="156">
        <v>-0.01</v>
      </c>
    </row>
    <row r="31" spans="1:9">
      <c r="A31" s="156">
        <v>214000</v>
      </c>
      <c r="B31" s="160">
        <v>211101</v>
      </c>
      <c r="C31" s="156" t="s">
        <v>493</v>
      </c>
      <c r="D31" s="156">
        <v>-15200000</v>
      </c>
      <c r="F31" s="158">
        <v>-0.02</v>
      </c>
      <c r="G31" s="156">
        <v>-5000000</v>
      </c>
      <c r="H31" s="156">
        <v>-0.01</v>
      </c>
      <c r="I31" s="156">
        <v>-0.02</v>
      </c>
    </row>
    <row r="32" spans="1:9">
      <c r="C32" s="156" t="s">
        <v>494</v>
      </c>
      <c r="D32" s="156">
        <v>-15200000</v>
      </c>
      <c r="F32" s="158">
        <v>-0.02</v>
      </c>
      <c r="G32" s="156">
        <v>-5000000</v>
      </c>
      <c r="H32" s="156">
        <v>-0.01</v>
      </c>
      <c r="I32" s="156">
        <v>-0.02</v>
      </c>
    </row>
    <row r="33" spans="1:10">
      <c r="A33" s="156">
        <v>215000</v>
      </c>
      <c r="B33" s="160">
        <v>215002</v>
      </c>
      <c r="C33" s="156" t="s">
        <v>512</v>
      </c>
      <c r="D33" s="156">
        <v>-2300000</v>
      </c>
      <c r="F33" s="158">
        <v>0</v>
      </c>
      <c r="G33" s="156">
        <v>0</v>
      </c>
      <c r="H33" s="156">
        <v>0</v>
      </c>
      <c r="I33" s="156">
        <v>0</v>
      </c>
    </row>
    <row r="34" spans="1:10">
      <c r="C34" s="156" t="s">
        <v>513</v>
      </c>
      <c r="D34" s="156">
        <v>-2300000</v>
      </c>
      <c r="F34" s="158">
        <v>0</v>
      </c>
      <c r="G34" s="156">
        <v>0</v>
      </c>
      <c r="H34" s="156">
        <v>0</v>
      </c>
      <c r="I34" s="156">
        <v>0</v>
      </c>
    </row>
    <row r="35" spans="1:10">
      <c r="D35" s="156">
        <v>62826058254</v>
      </c>
      <c r="F35" s="158">
        <v>100</v>
      </c>
      <c r="G35" s="156">
        <v>61815712932</v>
      </c>
      <c r="H35" s="156">
        <v>100</v>
      </c>
      <c r="I35" s="156">
        <v>1.63</v>
      </c>
    </row>
    <row r="37" spans="1:10">
      <c r="I37" s="156">
        <v>2</v>
      </c>
      <c r="J37" s="156" t="s">
        <v>528</v>
      </c>
    </row>
    <row r="38" spans="1:10">
      <c r="A38" s="156" t="s">
        <v>464</v>
      </c>
      <c r="C38" s="156" t="s">
        <v>515</v>
      </c>
      <c r="F38" s="157" t="s">
        <v>465</v>
      </c>
    </row>
    <row r="39" spans="1:10">
      <c r="I39" s="156" t="s">
        <v>466</v>
      </c>
    </row>
    <row r="40" spans="1:10">
      <c r="A40" s="156" t="s">
        <v>467</v>
      </c>
      <c r="B40" s="160" t="s">
        <v>516</v>
      </c>
      <c r="C40" s="156" t="s">
        <v>517</v>
      </c>
      <c r="D40" s="156" t="s">
        <v>518</v>
      </c>
      <c r="E40" s="156" t="s">
        <v>492</v>
      </c>
    </row>
    <row r="41" spans="1:10">
      <c r="I41" s="156" t="s">
        <v>519</v>
      </c>
    </row>
    <row r="42" spans="1:10">
      <c r="A42" s="156" t="s">
        <v>468</v>
      </c>
      <c r="C42" s="156" t="s">
        <v>520</v>
      </c>
      <c r="D42" s="156" t="s">
        <v>4</v>
      </c>
      <c r="E42" s="156" t="s">
        <v>44</v>
      </c>
    </row>
    <row r="43" spans="1:10">
      <c r="C43" s="156" t="s">
        <v>521</v>
      </c>
      <c r="D43" s="156" t="s">
        <v>522</v>
      </c>
      <c r="E43" s="156" t="s">
        <v>523</v>
      </c>
    </row>
    <row r="44" spans="1:10">
      <c r="A44" s="156" t="s">
        <v>469</v>
      </c>
      <c r="B44" s="160" t="s">
        <v>470</v>
      </c>
      <c r="C44" s="156" t="s">
        <v>45</v>
      </c>
      <c r="D44" s="156" t="s">
        <v>524</v>
      </c>
      <c r="F44" s="158" t="s">
        <v>471</v>
      </c>
      <c r="G44" s="156" t="s">
        <v>505</v>
      </c>
      <c r="H44" s="156" t="s">
        <v>471</v>
      </c>
      <c r="I44" s="156" t="s">
        <v>472</v>
      </c>
    </row>
    <row r="45" spans="1:10">
      <c r="A45" s="156">
        <v>223000</v>
      </c>
      <c r="B45" s="160">
        <v>213103</v>
      </c>
      <c r="C45" s="156" t="s">
        <v>478</v>
      </c>
      <c r="D45" s="156">
        <v>-17245162</v>
      </c>
      <c r="F45" s="158">
        <v>-0.03</v>
      </c>
      <c r="G45" s="156">
        <v>-18352258</v>
      </c>
      <c r="H45" s="156">
        <v>-0.03</v>
      </c>
      <c r="I45" s="156">
        <v>0</v>
      </c>
    </row>
    <row r="46" spans="1:10">
      <c r="B46" s="160">
        <v>213107</v>
      </c>
      <c r="C46" s="156" t="s">
        <v>479</v>
      </c>
      <c r="D46" s="156">
        <v>-10451612</v>
      </c>
      <c r="F46" s="158">
        <v>-0.02</v>
      </c>
      <c r="G46" s="156">
        <v>-11122581</v>
      </c>
      <c r="H46" s="156">
        <v>-0.02</v>
      </c>
      <c r="I46" s="156">
        <v>0</v>
      </c>
    </row>
    <row r="47" spans="1:10">
      <c r="B47" s="160">
        <v>213110</v>
      </c>
      <c r="C47" s="156" t="s">
        <v>480</v>
      </c>
      <c r="D47" s="156">
        <v>-19161291</v>
      </c>
      <c r="F47" s="158">
        <v>-0.03</v>
      </c>
      <c r="G47" s="156">
        <v>-20391398</v>
      </c>
      <c r="H47" s="156">
        <v>-0.03</v>
      </c>
      <c r="I47" s="156">
        <v>0</v>
      </c>
    </row>
    <row r="48" spans="1:10">
      <c r="B48" s="160">
        <v>213128</v>
      </c>
      <c r="C48" s="156" t="s">
        <v>501</v>
      </c>
      <c r="D48" s="156">
        <v>-15450000</v>
      </c>
      <c r="F48" s="158">
        <v>-0.02</v>
      </c>
      <c r="G48" s="156">
        <v>-6900000</v>
      </c>
      <c r="H48" s="156">
        <v>-0.01</v>
      </c>
      <c r="I48" s="156">
        <v>-0.01</v>
      </c>
    </row>
    <row r="49" spans="1:9">
      <c r="B49" s="160">
        <v>213129</v>
      </c>
      <c r="C49" s="156" t="s">
        <v>481</v>
      </c>
      <c r="D49" s="156">
        <v>-9580645</v>
      </c>
      <c r="F49" s="158">
        <v>-0.02</v>
      </c>
      <c r="G49" s="156">
        <v>-7629032</v>
      </c>
      <c r="H49" s="156">
        <v>-0.01</v>
      </c>
      <c r="I49" s="156">
        <v>0</v>
      </c>
    </row>
    <row r="50" spans="1:9">
      <c r="B50" s="160">
        <v>213154</v>
      </c>
      <c r="C50" s="156" t="s">
        <v>482</v>
      </c>
      <c r="D50" s="156">
        <v>0</v>
      </c>
      <c r="F50" s="158">
        <v>0</v>
      </c>
      <c r="G50" s="156">
        <v>0</v>
      </c>
      <c r="H50" s="156">
        <v>0</v>
      </c>
      <c r="I50" s="156">
        <v>0</v>
      </c>
    </row>
    <row r="51" spans="1:9">
      <c r="B51" s="160">
        <v>213500</v>
      </c>
      <c r="C51" s="156" t="s">
        <v>483</v>
      </c>
      <c r="D51" s="156">
        <v>-156964854</v>
      </c>
      <c r="F51" s="158">
        <v>-0.25</v>
      </c>
      <c r="G51" s="156">
        <v>-88743143</v>
      </c>
      <c r="H51" s="156">
        <v>-0.14000000000000001</v>
      </c>
      <c r="I51" s="156">
        <v>-0.11</v>
      </c>
    </row>
    <row r="52" spans="1:9">
      <c r="B52" s="159">
        <v>213505</v>
      </c>
      <c r="C52" s="156" t="s">
        <v>530</v>
      </c>
      <c r="D52" s="156">
        <v>69427032</v>
      </c>
      <c r="F52" s="158">
        <v>0.11</v>
      </c>
      <c r="G52" s="156">
        <v>0</v>
      </c>
      <c r="H52" s="156">
        <v>0</v>
      </c>
      <c r="I52" s="156">
        <v>0.11</v>
      </c>
    </row>
    <row r="53" spans="1:9">
      <c r="C53" s="156" t="s">
        <v>47</v>
      </c>
      <c r="D53" s="156">
        <v>-159426532</v>
      </c>
      <c r="F53" s="158">
        <v>-0.25</v>
      </c>
      <c r="G53" s="156">
        <v>-153138412</v>
      </c>
      <c r="H53" s="156">
        <v>-0.25</v>
      </c>
      <c r="I53" s="156">
        <v>-0.01</v>
      </c>
    </row>
    <row r="54" spans="1:9">
      <c r="C54" s="156" t="s">
        <v>484</v>
      </c>
      <c r="D54" s="156">
        <v>62826058254</v>
      </c>
      <c r="F54" s="158">
        <v>100</v>
      </c>
      <c r="G54" s="156">
        <v>61815712932</v>
      </c>
      <c r="H54" s="156">
        <v>100</v>
      </c>
      <c r="I54" s="156">
        <v>1.63</v>
      </c>
    </row>
    <row r="55" spans="1:9">
      <c r="C55" s="156" t="s">
        <v>485</v>
      </c>
      <c r="D55" s="156">
        <v>62826058254</v>
      </c>
      <c r="F55" s="158">
        <v>100</v>
      </c>
      <c r="G55" s="156">
        <v>61815712932</v>
      </c>
      <c r="H55" s="156">
        <v>100</v>
      </c>
      <c r="I55" s="156">
        <v>1.63</v>
      </c>
    </row>
    <row r="56" spans="1:9">
      <c r="A56" s="156" t="s">
        <v>5</v>
      </c>
    </row>
    <row r="57" spans="1:9">
      <c r="A57" s="156" t="s">
        <v>486</v>
      </c>
      <c r="D57" s="156" t="s">
        <v>487</v>
      </c>
      <c r="G57" s="156" t="s">
        <v>488</v>
      </c>
      <c r="I57" s="156" t="s">
        <v>2</v>
      </c>
    </row>
    <row r="58" spans="1:9">
      <c r="D58" s="156" t="s">
        <v>489</v>
      </c>
    </row>
    <row r="59" spans="1:9">
      <c r="D59" s="156" t="s">
        <v>490</v>
      </c>
    </row>
    <row r="60" spans="1:9">
      <c r="D60" s="156" t="s">
        <v>491</v>
      </c>
    </row>
    <row r="61" spans="1:9">
      <c r="A61" s="156" t="s">
        <v>529</v>
      </c>
      <c r="B61" s="160" t="s">
        <v>496</v>
      </c>
      <c r="D61" s="156">
        <v>6059882.6600000001</v>
      </c>
      <c r="F61" s="158" t="s">
        <v>511</v>
      </c>
      <c r="G61" s="156">
        <v>10619.9</v>
      </c>
      <c r="I61" s="156">
        <v>62826058254</v>
      </c>
    </row>
    <row r="62" spans="1:9">
      <c r="D62" s="156">
        <v>10367.537093000001</v>
      </c>
      <c r="G62" s="156">
        <v>184.57245</v>
      </c>
    </row>
    <row r="63" spans="1:9">
      <c r="D63" s="156">
        <v>10367.537093000001</v>
      </c>
      <c r="G63" s="156">
        <v>184.57245</v>
      </c>
    </row>
    <row r="64" spans="1:9">
      <c r="D64" s="156">
        <v>10367.537093000001</v>
      </c>
      <c r="G64" s="156">
        <v>184.57245</v>
      </c>
    </row>
  </sheetData>
  <autoFilter ref="A2:J64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W179"/>
  <sheetViews>
    <sheetView zoomScale="80" zoomScaleNormal="80" workbookViewId="0"/>
  </sheetViews>
  <sheetFormatPr defaultColWidth="9.140625" defaultRowHeight="15"/>
  <cols>
    <col min="1" max="1" width="5.85546875" style="79" customWidth="1"/>
    <col min="2" max="11" width="9.140625" style="79"/>
    <col min="12" max="12" width="16.140625" style="79" customWidth="1"/>
    <col min="13" max="13" width="12.28515625" style="79" customWidth="1"/>
    <col min="14" max="14" width="17.7109375" style="79" customWidth="1"/>
    <col min="15" max="15" width="9.140625" style="40"/>
    <col min="16" max="16" width="13.140625" style="40" customWidth="1"/>
    <col min="17" max="18" width="9.140625" style="79"/>
    <col min="19" max="19" width="17.42578125" style="79" customWidth="1"/>
    <col min="20" max="20" width="9.140625" style="79"/>
    <col min="21" max="21" width="22.7109375" style="79" customWidth="1"/>
    <col min="22" max="22" width="9.140625" style="79"/>
    <col min="23" max="23" width="14.28515625" style="79" customWidth="1"/>
    <col min="24" max="16384" width="9.140625" style="79"/>
  </cols>
  <sheetData>
    <row r="1" spans="1:23">
      <c r="A1" s="31" t="s">
        <v>49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3"/>
      <c r="W1" s="33"/>
    </row>
    <row r="2" spans="1:23">
      <c r="A2" s="306" t="s">
        <v>50</v>
      </c>
      <c r="B2" s="307"/>
      <c r="C2" s="307"/>
      <c r="D2" s="307"/>
      <c r="E2" s="307"/>
      <c r="F2" s="307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3"/>
      <c r="W2" s="33"/>
    </row>
    <row r="3" spans="1:23" ht="12.75" customHeight="1">
      <c r="A3" s="94"/>
      <c r="B3" s="95"/>
      <c r="C3" s="308" t="s">
        <v>51</v>
      </c>
      <c r="D3" s="308"/>
      <c r="E3" s="308"/>
      <c r="F3" s="308"/>
      <c r="G3" s="308"/>
      <c r="H3" s="308"/>
      <c r="I3" s="308"/>
      <c r="J3" s="308"/>
      <c r="K3" s="308"/>
      <c r="L3" s="308"/>
      <c r="M3" s="309" t="s">
        <v>23</v>
      </c>
      <c r="N3" s="316"/>
      <c r="O3" s="323" t="s">
        <v>24</v>
      </c>
      <c r="P3" s="324"/>
      <c r="Q3" s="309" t="s">
        <v>5</v>
      </c>
      <c r="R3" s="309"/>
      <c r="S3" s="316"/>
      <c r="T3" s="311"/>
      <c r="U3" s="318" t="s">
        <v>26</v>
      </c>
      <c r="V3" s="319"/>
      <c r="W3" s="320" t="s">
        <v>25</v>
      </c>
    </row>
    <row r="4" spans="1:23" ht="12.75" customHeight="1">
      <c r="A4" s="316" t="s">
        <v>27</v>
      </c>
      <c r="B4" s="309" t="s">
        <v>28</v>
      </c>
      <c r="C4" s="309" t="s">
        <v>29</v>
      </c>
      <c r="D4" s="309" t="s">
        <v>30</v>
      </c>
      <c r="E4" s="309" t="s">
        <v>31</v>
      </c>
      <c r="F4" s="309" t="s">
        <v>32</v>
      </c>
      <c r="G4" s="309" t="s">
        <v>33</v>
      </c>
      <c r="H4" s="312" t="s">
        <v>52</v>
      </c>
      <c r="I4" s="309" t="s">
        <v>34</v>
      </c>
      <c r="J4" s="311"/>
      <c r="K4" s="309" t="s">
        <v>35</v>
      </c>
      <c r="L4" s="309" t="s">
        <v>36</v>
      </c>
      <c r="M4" s="309" t="s">
        <v>35</v>
      </c>
      <c r="N4" s="309" t="s">
        <v>37</v>
      </c>
      <c r="O4" s="309" t="s">
        <v>35</v>
      </c>
      <c r="P4" s="309" t="s">
        <v>37</v>
      </c>
      <c r="Q4" s="309" t="s">
        <v>38</v>
      </c>
      <c r="R4" s="309" t="s">
        <v>39</v>
      </c>
      <c r="S4" s="309" t="s">
        <v>36</v>
      </c>
      <c r="T4" s="309" t="s">
        <v>39</v>
      </c>
      <c r="U4" s="312" t="s">
        <v>36</v>
      </c>
      <c r="V4" s="309" t="s">
        <v>39</v>
      </c>
      <c r="W4" s="321"/>
    </row>
    <row r="5" spans="1:23">
      <c r="A5" s="311"/>
      <c r="B5" s="311"/>
      <c r="C5" s="311"/>
      <c r="D5" s="311"/>
      <c r="E5" s="311"/>
      <c r="F5" s="311"/>
      <c r="G5" s="311"/>
      <c r="H5" s="313"/>
      <c r="I5" s="106" t="s">
        <v>40</v>
      </c>
      <c r="J5" s="106" t="s">
        <v>41</v>
      </c>
      <c r="K5" s="311"/>
      <c r="L5" s="311"/>
      <c r="M5" s="311"/>
      <c r="N5" s="311"/>
      <c r="O5" s="311"/>
      <c r="P5" s="311"/>
      <c r="Q5" s="310"/>
      <c r="R5" s="310"/>
      <c r="S5" s="311"/>
      <c r="T5" s="310"/>
      <c r="U5" s="313"/>
      <c r="V5" s="317"/>
      <c r="W5" s="322"/>
    </row>
    <row r="6" spans="1:23">
      <c r="A6" s="92">
        <v>1</v>
      </c>
      <c r="B6" s="107" t="s">
        <v>53</v>
      </c>
      <c r="C6" s="96">
        <v>12400</v>
      </c>
      <c r="D6" s="96" t="s">
        <v>42</v>
      </c>
      <c r="E6" s="96" t="s">
        <v>42</v>
      </c>
      <c r="F6" s="96" t="s">
        <v>42</v>
      </c>
      <c r="G6" s="96" t="s">
        <v>42</v>
      </c>
      <c r="H6" s="96">
        <v>12400</v>
      </c>
      <c r="I6" s="97" t="s">
        <v>42</v>
      </c>
      <c r="J6" s="98" t="s">
        <v>42</v>
      </c>
      <c r="K6" s="96">
        <v>0</v>
      </c>
      <c r="L6" s="96">
        <v>0</v>
      </c>
      <c r="M6" s="96">
        <v>0</v>
      </c>
      <c r="N6" s="96">
        <v>0</v>
      </c>
      <c r="O6" s="99">
        <v>0</v>
      </c>
      <c r="P6" s="99">
        <v>0</v>
      </c>
      <c r="Q6" s="96">
        <v>0</v>
      </c>
      <c r="R6" s="100">
        <v>0</v>
      </c>
      <c r="S6" s="96">
        <v>0</v>
      </c>
      <c r="T6" s="100">
        <v>0</v>
      </c>
      <c r="U6" s="96">
        <v>456838320000</v>
      </c>
      <c r="V6" s="100">
        <v>1.23</v>
      </c>
      <c r="W6" s="101">
        <v>36841800</v>
      </c>
    </row>
    <row r="7" spans="1:23">
      <c r="A7" s="93">
        <f>A6+1</f>
        <v>2</v>
      </c>
      <c r="B7" s="107" t="s">
        <v>54</v>
      </c>
      <c r="C7" s="96">
        <v>19000</v>
      </c>
      <c r="D7" s="96">
        <v>20000</v>
      </c>
      <c r="E7" s="96">
        <v>20000</v>
      </c>
      <c r="F7" s="96">
        <v>20000</v>
      </c>
      <c r="G7" s="96">
        <v>20000</v>
      </c>
      <c r="H7" s="96">
        <v>20000</v>
      </c>
      <c r="I7" s="97">
        <v>1000</v>
      </c>
      <c r="J7" s="98">
        <v>5.26</v>
      </c>
      <c r="K7" s="96">
        <v>1000</v>
      </c>
      <c r="L7" s="96">
        <v>20000000</v>
      </c>
      <c r="M7" s="96">
        <v>0</v>
      </c>
      <c r="N7" s="96">
        <v>0</v>
      </c>
      <c r="O7" s="99">
        <v>0</v>
      </c>
      <c r="P7" s="99">
        <v>0</v>
      </c>
      <c r="Q7" s="96">
        <v>1000</v>
      </c>
      <c r="R7" s="100">
        <v>0.02</v>
      </c>
      <c r="S7" s="96">
        <v>20000000</v>
      </c>
      <c r="T7" s="100">
        <v>0.01</v>
      </c>
      <c r="U7" s="96">
        <v>53058200000</v>
      </c>
      <c r="V7" s="100">
        <v>0.14000000000000001</v>
      </c>
      <c r="W7" s="101">
        <v>2652910</v>
      </c>
    </row>
    <row r="8" spans="1:23">
      <c r="A8" s="93">
        <f>A7+1</f>
        <v>3</v>
      </c>
      <c r="B8" s="107" t="s">
        <v>55</v>
      </c>
      <c r="C8" s="96">
        <v>24100</v>
      </c>
      <c r="D8" s="96" t="s">
        <v>42</v>
      </c>
      <c r="E8" s="96" t="s">
        <v>42</v>
      </c>
      <c r="F8" s="96" t="s">
        <v>42</v>
      </c>
      <c r="G8" s="96" t="s">
        <v>42</v>
      </c>
      <c r="H8" s="96">
        <v>24100</v>
      </c>
      <c r="I8" s="97" t="s">
        <v>42</v>
      </c>
      <c r="J8" s="98" t="s">
        <v>42</v>
      </c>
      <c r="K8" s="96">
        <v>0</v>
      </c>
      <c r="L8" s="96">
        <v>0</v>
      </c>
      <c r="M8" s="96">
        <v>0</v>
      </c>
      <c r="N8" s="96">
        <v>0</v>
      </c>
      <c r="O8" s="99">
        <v>0</v>
      </c>
      <c r="P8" s="99">
        <v>0</v>
      </c>
      <c r="Q8" s="96">
        <v>0</v>
      </c>
      <c r="R8" s="100">
        <v>0</v>
      </c>
      <c r="S8" s="96">
        <v>0</v>
      </c>
      <c r="T8" s="100">
        <v>0</v>
      </c>
      <c r="U8" s="96">
        <v>154239975900</v>
      </c>
      <c r="V8" s="100">
        <v>0.41</v>
      </c>
      <c r="W8" s="101">
        <v>6399999</v>
      </c>
    </row>
    <row r="9" spans="1:23">
      <c r="A9" s="93">
        <v>4</v>
      </c>
      <c r="B9" s="107" t="s">
        <v>303</v>
      </c>
      <c r="C9" s="96">
        <v>15800</v>
      </c>
      <c r="D9" s="96">
        <v>15800</v>
      </c>
      <c r="E9" s="96">
        <v>15900</v>
      </c>
      <c r="F9" s="96">
        <v>16000</v>
      </c>
      <c r="G9" s="96">
        <v>15800</v>
      </c>
      <c r="H9" s="96">
        <v>15835</v>
      </c>
      <c r="I9" s="97">
        <v>35</v>
      </c>
      <c r="J9" s="98">
        <v>0.22</v>
      </c>
      <c r="K9" s="96">
        <v>146900</v>
      </c>
      <c r="L9" s="96">
        <v>2326220000</v>
      </c>
      <c r="M9" s="96">
        <v>0</v>
      </c>
      <c r="N9" s="96">
        <v>0</v>
      </c>
      <c r="O9" s="99">
        <v>0</v>
      </c>
      <c r="P9" s="99">
        <v>0</v>
      </c>
      <c r="Q9" s="96">
        <v>146900</v>
      </c>
      <c r="R9" s="100">
        <v>2.41</v>
      </c>
      <c r="S9" s="96">
        <v>2326220000</v>
      </c>
      <c r="T9" s="100">
        <v>1.66</v>
      </c>
      <c r="U9" s="96">
        <v>475050000000</v>
      </c>
      <c r="V9" s="100">
        <v>1.28</v>
      </c>
      <c r="W9" s="101">
        <v>30000000</v>
      </c>
    </row>
    <row r="10" spans="1:23">
      <c r="A10" s="93">
        <f>A9+1</f>
        <v>5</v>
      </c>
      <c r="B10" s="107" t="s">
        <v>56</v>
      </c>
      <c r="C10" s="96">
        <v>4500</v>
      </c>
      <c r="D10" s="96" t="s">
        <v>42</v>
      </c>
      <c r="E10" s="96" t="s">
        <v>42</v>
      </c>
      <c r="F10" s="96" t="s">
        <v>42</v>
      </c>
      <c r="G10" s="96" t="s">
        <v>42</v>
      </c>
      <c r="H10" s="96">
        <v>4500</v>
      </c>
      <c r="I10" s="97" t="s">
        <v>42</v>
      </c>
      <c r="J10" s="98" t="s">
        <v>42</v>
      </c>
      <c r="K10" s="96">
        <v>0</v>
      </c>
      <c r="L10" s="96">
        <v>0</v>
      </c>
      <c r="M10" s="96">
        <v>0</v>
      </c>
      <c r="N10" s="96">
        <v>0</v>
      </c>
      <c r="O10" s="99">
        <v>0</v>
      </c>
      <c r="P10" s="99">
        <v>0</v>
      </c>
      <c r="Q10" s="96">
        <v>0</v>
      </c>
      <c r="R10" s="100">
        <v>0</v>
      </c>
      <c r="S10" s="96">
        <v>0</v>
      </c>
      <c r="T10" s="100">
        <v>0</v>
      </c>
      <c r="U10" s="96">
        <v>18000000000</v>
      </c>
      <c r="V10" s="100">
        <v>0.05</v>
      </c>
      <c r="W10" s="101">
        <v>4000000</v>
      </c>
    </row>
    <row r="11" spans="1:23">
      <c r="A11" s="93">
        <f t="shared" ref="A11:A74" si="0">A10+1</f>
        <v>6</v>
      </c>
      <c r="B11" s="107" t="s">
        <v>57</v>
      </c>
      <c r="C11" s="96">
        <v>9300</v>
      </c>
      <c r="D11" s="96" t="s">
        <v>42</v>
      </c>
      <c r="E11" s="96" t="s">
        <v>42</v>
      </c>
      <c r="F11" s="96" t="s">
        <v>42</v>
      </c>
      <c r="G11" s="96" t="s">
        <v>42</v>
      </c>
      <c r="H11" s="96">
        <v>9300</v>
      </c>
      <c r="I11" s="97" t="s">
        <v>42</v>
      </c>
      <c r="J11" s="98" t="s">
        <v>42</v>
      </c>
      <c r="K11" s="96">
        <v>0</v>
      </c>
      <c r="L11" s="96">
        <v>0</v>
      </c>
      <c r="M11" s="96">
        <v>0</v>
      </c>
      <c r="N11" s="96">
        <v>0</v>
      </c>
      <c r="O11" s="99">
        <v>0</v>
      </c>
      <c r="P11" s="99">
        <v>0</v>
      </c>
      <c r="Q11" s="96">
        <v>0</v>
      </c>
      <c r="R11" s="100">
        <v>0</v>
      </c>
      <c r="S11" s="96">
        <v>0</v>
      </c>
      <c r="T11" s="100">
        <v>0</v>
      </c>
      <c r="U11" s="96">
        <v>85367397000</v>
      </c>
      <c r="V11" s="100">
        <v>0.23</v>
      </c>
      <c r="W11" s="101">
        <v>9179290</v>
      </c>
    </row>
    <row r="12" spans="1:23">
      <c r="A12" s="93">
        <f t="shared" si="0"/>
        <v>7</v>
      </c>
      <c r="B12" s="107" t="s">
        <v>58</v>
      </c>
      <c r="C12" s="96">
        <v>6100</v>
      </c>
      <c r="D12" s="96" t="s">
        <v>42</v>
      </c>
      <c r="E12" s="96" t="s">
        <v>42</v>
      </c>
      <c r="F12" s="96" t="s">
        <v>42</v>
      </c>
      <c r="G12" s="96" t="s">
        <v>42</v>
      </c>
      <c r="H12" s="96">
        <v>6100</v>
      </c>
      <c r="I12" s="97" t="s">
        <v>42</v>
      </c>
      <c r="J12" s="98" t="s">
        <v>42</v>
      </c>
      <c r="K12" s="96">
        <v>0</v>
      </c>
      <c r="L12" s="96">
        <v>0</v>
      </c>
      <c r="M12" s="96">
        <v>0</v>
      </c>
      <c r="N12" s="96">
        <v>0</v>
      </c>
      <c r="O12" s="99">
        <v>0</v>
      </c>
      <c r="P12" s="99">
        <v>0</v>
      </c>
      <c r="Q12" s="96">
        <v>0</v>
      </c>
      <c r="R12" s="100">
        <v>0</v>
      </c>
      <c r="S12" s="96">
        <v>0</v>
      </c>
      <c r="T12" s="100">
        <v>0</v>
      </c>
      <c r="U12" s="96">
        <v>36600000000</v>
      </c>
      <c r="V12" s="100">
        <v>0.1</v>
      </c>
      <c r="W12" s="101">
        <v>6000000</v>
      </c>
    </row>
    <row r="13" spans="1:23">
      <c r="A13" s="93">
        <f t="shared" si="0"/>
        <v>8</v>
      </c>
      <c r="B13" s="107" t="s">
        <v>59</v>
      </c>
      <c r="C13" s="96">
        <v>38000</v>
      </c>
      <c r="D13" s="96" t="s">
        <v>42</v>
      </c>
      <c r="E13" s="96" t="s">
        <v>42</v>
      </c>
      <c r="F13" s="96" t="s">
        <v>42</v>
      </c>
      <c r="G13" s="96" t="s">
        <v>42</v>
      </c>
      <c r="H13" s="96">
        <v>38000</v>
      </c>
      <c r="I13" s="97" t="s">
        <v>42</v>
      </c>
      <c r="J13" s="98" t="s">
        <v>42</v>
      </c>
      <c r="K13" s="96">
        <v>0</v>
      </c>
      <c r="L13" s="96">
        <v>0</v>
      </c>
      <c r="M13" s="96">
        <v>0</v>
      </c>
      <c r="N13" s="96">
        <v>0</v>
      </c>
      <c r="O13" s="99">
        <v>0</v>
      </c>
      <c r="P13" s="99">
        <v>0</v>
      </c>
      <c r="Q13" s="96">
        <v>0</v>
      </c>
      <c r="R13" s="100">
        <v>0</v>
      </c>
      <c r="S13" s="96">
        <v>0</v>
      </c>
      <c r="T13" s="100">
        <v>0</v>
      </c>
      <c r="U13" s="96">
        <v>54305914000</v>
      </c>
      <c r="V13" s="100">
        <v>0.15</v>
      </c>
      <c r="W13" s="101">
        <v>1429103</v>
      </c>
    </row>
    <row r="14" spans="1:23">
      <c r="A14" s="93">
        <f t="shared" si="0"/>
        <v>9</v>
      </c>
      <c r="B14" s="107" t="s">
        <v>60</v>
      </c>
      <c r="C14" s="96">
        <v>12900</v>
      </c>
      <c r="D14" s="96" t="s">
        <v>42</v>
      </c>
      <c r="E14" s="96" t="s">
        <v>42</v>
      </c>
      <c r="F14" s="96" t="s">
        <v>42</v>
      </c>
      <c r="G14" s="96" t="s">
        <v>42</v>
      </c>
      <c r="H14" s="96">
        <v>12900</v>
      </c>
      <c r="I14" s="97" t="s">
        <v>42</v>
      </c>
      <c r="J14" s="98" t="s">
        <v>42</v>
      </c>
      <c r="K14" s="96">
        <v>0</v>
      </c>
      <c r="L14" s="96">
        <v>0</v>
      </c>
      <c r="M14" s="96">
        <v>0</v>
      </c>
      <c r="N14" s="96">
        <v>0</v>
      </c>
      <c r="O14" s="99">
        <v>0</v>
      </c>
      <c r="P14" s="99">
        <v>0</v>
      </c>
      <c r="Q14" s="96">
        <v>0</v>
      </c>
      <c r="R14" s="100">
        <v>0</v>
      </c>
      <c r="S14" s="96">
        <v>0</v>
      </c>
      <c r="T14" s="100">
        <v>0</v>
      </c>
      <c r="U14" s="96">
        <v>15351000000</v>
      </c>
      <c r="V14" s="100">
        <v>0.04</v>
      </c>
      <c r="W14" s="101">
        <v>1190000</v>
      </c>
    </row>
    <row r="15" spans="1:23">
      <c r="A15" s="93">
        <f t="shared" si="0"/>
        <v>10</v>
      </c>
      <c r="B15" s="107" t="s">
        <v>61</v>
      </c>
      <c r="C15" s="96">
        <v>16500</v>
      </c>
      <c r="D15" s="96">
        <v>15200</v>
      </c>
      <c r="E15" s="96">
        <v>15200</v>
      </c>
      <c r="F15" s="96">
        <v>15200</v>
      </c>
      <c r="G15" s="96">
        <v>15200</v>
      </c>
      <c r="H15" s="96">
        <v>15200</v>
      </c>
      <c r="I15" s="97">
        <v>-1300</v>
      </c>
      <c r="J15" s="98">
        <v>-7.88</v>
      </c>
      <c r="K15" s="96">
        <v>100</v>
      </c>
      <c r="L15" s="96">
        <v>1520000</v>
      </c>
      <c r="M15" s="96">
        <v>0</v>
      </c>
      <c r="N15" s="96">
        <v>0</v>
      </c>
      <c r="O15" s="99">
        <v>0</v>
      </c>
      <c r="P15" s="99">
        <v>0</v>
      </c>
      <c r="Q15" s="96">
        <v>100</v>
      </c>
      <c r="R15" s="100">
        <v>0</v>
      </c>
      <c r="S15" s="96">
        <v>1520000</v>
      </c>
      <c r="T15" s="100">
        <v>0</v>
      </c>
      <c r="U15" s="96">
        <v>142272000000</v>
      </c>
      <c r="V15" s="100">
        <v>0.38</v>
      </c>
      <c r="W15" s="101">
        <v>9360000</v>
      </c>
    </row>
    <row r="16" spans="1:23">
      <c r="A16" s="93">
        <f t="shared" si="0"/>
        <v>11</v>
      </c>
      <c r="B16" s="107" t="s">
        <v>62</v>
      </c>
      <c r="C16" s="96">
        <v>9500</v>
      </c>
      <c r="D16" s="96" t="s">
        <v>42</v>
      </c>
      <c r="E16" s="96" t="s">
        <v>42</v>
      </c>
      <c r="F16" s="96" t="s">
        <v>42</v>
      </c>
      <c r="G16" s="96" t="s">
        <v>42</v>
      </c>
      <c r="H16" s="96">
        <v>9500</v>
      </c>
      <c r="I16" s="97" t="s">
        <v>42</v>
      </c>
      <c r="J16" s="98" t="s">
        <v>42</v>
      </c>
      <c r="K16" s="96">
        <v>0</v>
      </c>
      <c r="L16" s="96">
        <v>0</v>
      </c>
      <c r="M16" s="96">
        <v>0</v>
      </c>
      <c r="N16" s="96">
        <v>0</v>
      </c>
      <c r="O16" s="99">
        <v>0</v>
      </c>
      <c r="P16" s="99">
        <v>0</v>
      </c>
      <c r="Q16" s="96">
        <v>0</v>
      </c>
      <c r="R16" s="100">
        <v>0</v>
      </c>
      <c r="S16" s="96">
        <v>0</v>
      </c>
      <c r="T16" s="100">
        <v>0</v>
      </c>
      <c r="U16" s="96">
        <v>47500000000</v>
      </c>
      <c r="V16" s="100">
        <v>0.13</v>
      </c>
      <c r="W16" s="101">
        <v>5000000</v>
      </c>
    </row>
    <row r="17" spans="1:23">
      <c r="A17" s="93">
        <f t="shared" si="0"/>
        <v>12</v>
      </c>
      <c r="B17" s="107" t="s">
        <v>63</v>
      </c>
      <c r="C17" s="96">
        <v>7400</v>
      </c>
      <c r="D17" s="96" t="s">
        <v>42</v>
      </c>
      <c r="E17" s="96" t="s">
        <v>42</v>
      </c>
      <c r="F17" s="96" t="s">
        <v>42</v>
      </c>
      <c r="G17" s="96" t="s">
        <v>42</v>
      </c>
      <c r="H17" s="96">
        <v>7400</v>
      </c>
      <c r="I17" s="97" t="s">
        <v>42</v>
      </c>
      <c r="J17" s="98" t="s">
        <v>42</v>
      </c>
      <c r="K17" s="96">
        <v>0</v>
      </c>
      <c r="L17" s="96">
        <v>0</v>
      </c>
      <c r="M17" s="96">
        <v>0</v>
      </c>
      <c r="N17" s="96">
        <v>0</v>
      </c>
      <c r="O17" s="99">
        <v>0</v>
      </c>
      <c r="P17" s="99">
        <v>0</v>
      </c>
      <c r="Q17" s="96">
        <v>0</v>
      </c>
      <c r="R17" s="100">
        <v>0</v>
      </c>
      <c r="S17" s="96">
        <v>0</v>
      </c>
      <c r="T17" s="100">
        <v>0</v>
      </c>
      <c r="U17" s="96">
        <v>19980000000</v>
      </c>
      <c r="V17" s="100">
        <v>0.05</v>
      </c>
      <c r="W17" s="101">
        <v>2700000</v>
      </c>
    </row>
    <row r="18" spans="1:23">
      <c r="A18" s="93">
        <f t="shared" si="0"/>
        <v>13</v>
      </c>
      <c r="B18" s="107" t="s">
        <v>64</v>
      </c>
      <c r="C18" s="96">
        <v>2000</v>
      </c>
      <c r="D18" s="96">
        <v>2000</v>
      </c>
      <c r="E18" s="96">
        <v>2100</v>
      </c>
      <c r="F18" s="96">
        <v>2100</v>
      </c>
      <c r="G18" s="96">
        <v>2000</v>
      </c>
      <c r="H18" s="96">
        <v>2052</v>
      </c>
      <c r="I18" s="97">
        <v>52</v>
      </c>
      <c r="J18" s="98">
        <v>2.6</v>
      </c>
      <c r="K18" s="96">
        <v>8200</v>
      </c>
      <c r="L18" s="96">
        <v>16830000</v>
      </c>
      <c r="M18" s="96">
        <v>0</v>
      </c>
      <c r="N18" s="96">
        <v>0</v>
      </c>
      <c r="O18" s="99">
        <v>0</v>
      </c>
      <c r="P18" s="99">
        <v>0</v>
      </c>
      <c r="Q18" s="96">
        <v>8200</v>
      </c>
      <c r="R18" s="100">
        <v>0.13</v>
      </c>
      <c r="S18" s="96">
        <v>16830000</v>
      </c>
      <c r="T18" s="100">
        <v>0.01</v>
      </c>
      <c r="U18" s="96">
        <v>42681450204</v>
      </c>
      <c r="V18" s="100">
        <v>0.11</v>
      </c>
      <c r="W18" s="101">
        <v>20799927</v>
      </c>
    </row>
    <row r="19" spans="1:23">
      <c r="A19" s="93">
        <f t="shared" si="0"/>
        <v>14</v>
      </c>
      <c r="B19" s="107" t="s">
        <v>65</v>
      </c>
      <c r="C19" s="96">
        <v>5400</v>
      </c>
      <c r="D19" s="96" t="s">
        <v>42</v>
      </c>
      <c r="E19" s="96" t="s">
        <v>42</v>
      </c>
      <c r="F19" s="96" t="s">
        <v>42</v>
      </c>
      <c r="G19" s="96" t="s">
        <v>42</v>
      </c>
      <c r="H19" s="96">
        <v>5400</v>
      </c>
      <c r="I19" s="97" t="s">
        <v>42</v>
      </c>
      <c r="J19" s="98" t="s">
        <v>42</v>
      </c>
      <c r="K19" s="96">
        <v>0</v>
      </c>
      <c r="L19" s="96">
        <v>0</v>
      </c>
      <c r="M19" s="96">
        <v>0</v>
      </c>
      <c r="N19" s="96">
        <v>0</v>
      </c>
      <c r="O19" s="99">
        <v>0</v>
      </c>
      <c r="P19" s="99">
        <v>0</v>
      </c>
      <c r="Q19" s="96">
        <v>0</v>
      </c>
      <c r="R19" s="100">
        <v>0</v>
      </c>
      <c r="S19" s="96">
        <v>0</v>
      </c>
      <c r="T19" s="100">
        <v>0</v>
      </c>
      <c r="U19" s="96">
        <v>16137997200</v>
      </c>
      <c r="V19" s="100">
        <v>0.04</v>
      </c>
      <c r="W19" s="101">
        <v>2988518</v>
      </c>
    </row>
    <row r="20" spans="1:23">
      <c r="A20" s="93">
        <f t="shared" si="0"/>
        <v>15</v>
      </c>
      <c r="B20" s="107" t="s">
        <v>66</v>
      </c>
      <c r="C20" s="96">
        <v>6000</v>
      </c>
      <c r="D20" s="96" t="s">
        <v>42</v>
      </c>
      <c r="E20" s="96" t="s">
        <v>42</v>
      </c>
      <c r="F20" s="96" t="s">
        <v>42</v>
      </c>
      <c r="G20" s="96" t="s">
        <v>42</v>
      </c>
      <c r="H20" s="96">
        <v>6000</v>
      </c>
      <c r="I20" s="97" t="s">
        <v>42</v>
      </c>
      <c r="J20" s="98" t="s">
        <v>42</v>
      </c>
      <c r="K20" s="96">
        <v>0</v>
      </c>
      <c r="L20" s="96">
        <v>0</v>
      </c>
      <c r="M20" s="96">
        <v>0</v>
      </c>
      <c r="N20" s="96">
        <v>0</v>
      </c>
      <c r="O20" s="99">
        <v>0</v>
      </c>
      <c r="P20" s="99">
        <v>0</v>
      </c>
      <c r="Q20" s="96">
        <v>0</v>
      </c>
      <c r="R20" s="100">
        <v>0</v>
      </c>
      <c r="S20" s="96">
        <v>0</v>
      </c>
      <c r="T20" s="100">
        <v>0</v>
      </c>
      <c r="U20" s="96">
        <v>14605680000</v>
      </c>
      <c r="V20" s="100">
        <v>0.04</v>
      </c>
      <c r="W20" s="101">
        <v>2434280</v>
      </c>
    </row>
    <row r="21" spans="1:23">
      <c r="A21" s="93">
        <f t="shared" si="0"/>
        <v>16</v>
      </c>
      <c r="B21" s="107" t="s">
        <v>67</v>
      </c>
      <c r="C21" s="96">
        <v>16000</v>
      </c>
      <c r="D21" s="96" t="s">
        <v>42</v>
      </c>
      <c r="E21" s="96" t="s">
        <v>42</v>
      </c>
      <c r="F21" s="96" t="s">
        <v>42</v>
      </c>
      <c r="G21" s="96" t="s">
        <v>42</v>
      </c>
      <c r="H21" s="96">
        <v>16000</v>
      </c>
      <c r="I21" s="97" t="s">
        <v>42</v>
      </c>
      <c r="J21" s="98" t="s">
        <v>42</v>
      </c>
      <c r="K21" s="96">
        <v>0</v>
      </c>
      <c r="L21" s="96">
        <v>0</v>
      </c>
      <c r="M21" s="96">
        <v>0</v>
      </c>
      <c r="N21" s="96">
        <v>0</v>
      </c>
      <c r="O21" s="99">
        <v>0</v>
      </c>
      <c r="P21" s="99">
        <v>0</v>
      </c>
      <c r="Q21" s="96">
        <v>0</v>
      </c>
      <c r="R21" s="100">
        <v>0</v>
      </c>
      <c r="S21" s="96">
        <v>0</v>
      </c>
      <c r="T21" s="100">
        <v>0</v>
      </c>
      <c r="U21" s="96">
        <v>27200000000</v>
      </c>
      <c r="V21" s="100">
        <v>7.0000000000000007E-2</v>
      </c>
      <c r="W21" s="101">
        <v>1700000</v>
      </c>
    </row>
    <row r="22" spans="1:23">
      <c r="A22" s="93">
        <f t="shared" si="0"/>
        <v>17</v>
      </c>
      <c r="B22" s="107" t="s">
        <v>68</v>
      </c>
      <c r="C22" s="96">
        <v>26500</v>
      </c>
      <c r="D22" s="96" t="s">
        <v>42</v>
      </c>
      <c r="E22" s="96" t="s">
        <v>42</v>
      </c>
      <c r="F22" s="96" t="s">
        <v>42</v>
      </c>
      <c r="G22" s="96" t="s">
        <v>42</v>
      </c>
      <c r="H22" s="96">
        <v>26500</v>
      </c>
      <c r="I22" s="97" t="s">
        <v>42</v>
      </c>
      <c r="J22" s="98" t="s">
        <v>42</v>
      </c>
      <c r="K22" s="96">
        <v>0</v>
      </c>
      <c r="L22" s="96">
        <v>0</v>
      </c>
      <c r="M22" s="96">
        <v>0</v>
      </c>
      <c r="N22" s="96">
        <v>0</v>
      </c>
      <c r="O22" s="99">
        <v>0</v>
      </c>
      <c r="P22" s="99">
        <v>0</v>
      </c>
      <c r="Q22" s="96">
        <v>0</v>
      </c>
      <c r="R22" s="100">
        <v>0</v>
      </c>
      <c r="S22" s="96">
        <v>0</v>
      </c>
      <c r="T22" s="100">
        <v>0</v>
      </c>
      <c r="U22" s="96">
        <v>250964460500</v>
      </c>
      <c r="V22" s="100">
        <v>0.67</v>
      </c>
      <c r="W22" s="101">
        <v>9470357</v>
      </c>
    </row>
    <row r="23" spans="1:23">
      <c r="A23" s="93">
        <f t="shared" si="0"/>
        <v>18</v>
      </c>
      <c r="B23" s="107" t="s">
        <v>69</v>
      </c>
      <c r="C23" s="96">
        <v>4000</v>
      </c>
      <c r="D23" s="96" t="s">
        <v>42</v>
      </c>
      <c r="E23" s="96" t="s">
        <v>42</v>
      </c>
      <c r="F23" s="96" t="s">
        <v>42</v>
      </c>
      <c r="G23" s="96" t="s">
        <v>42</v>
      </c>
      <c r="H23" s="96">
        <v>4000</v>
      </c>
      <c r="I23" s="97" t="s">
        <v>42</v>
      </c>
      <c r="J23" s="98" t="s">
        <v>42</v>
      </c>
      <c r="K23" s="96">
        <v>0</v>
      </c>
      <c r="L23" s="96">
        <v>0</v>
      </c>
      <c r="M23" s="96">
        <v>0</v>
      </c>
      <c r="N23" s="96">
        <v>0</v>
      </c>
      <c r="O23" s="99">
        <v>0</v>
      </c>
      <c r="P23" s="99">
        <v>0</v>
      </c>
      <c r="Q23" s="96">
        <v>0</v>
      </c>
      <c r="R23" s="100">
        <v>0</v>
      </c>
      <c r="S23" s="96">
        <v>0</v>
      </c>
      <c r="T23" s="100">
        <v>0</v>
      </c>
      <c r="U23" s="96">
        <v>24467596000</v>
      </c>
      <c r="V23" s="100">
        <v>7.0000000000000007E-2</v>
      </c>
      <c r="W23" s="101">
        <v>6116899</v>
      </c>
    </row>
    <row r="24" spans="1:23">
      <c r="A24" s="93">
        <f t="shared" si="0"/>
        <v>19</v>
      </c>
      <c r="B24" s="107" t="s">
        <v>70</v>
      </c>
      <c r="C24" s="96">
        <v>20700</v>
      </c>
      <c r="D24" s="96" t="s">
        <v>42</v>
      </c>
      <c r="E24" s="96" t="s">
        <v>42</v>
      </c>
      <c r="F24" s="96" t="s">
        <v>42</v>
      </c>
      <c r="G24" s="96" t="s">
        <v>42</v>
      </c>
      <c r="H24" s="96">
        <v>20700</v>
      </c>
      <c r="I24" s="97" t="s">
        <v>42</v>
      </c>
      <c r="J24" s="98" t="s">
        <v>42</v>
      </c>
      <c r="K24" s="96">
        <v>0</v>
      </c>
      <c r="L24" s="96">
        <v>0</v>
      </c>
      <c r="M24" s="96">
        <v>0</v>
      </c>
      <c r="N24" s="96">
        <v>0</v>
      </c>
      <c r="O24" s="99">
        <v>0</v>
      </c>
      <c r="P24" s="99">
        <v>0</v>
      </c>
      <c r="Q24" s="96">
        <v>0</v>
      </c>
      <c r="R24" s="100">
        <v>0</v>
      </c>
      <c r="S24" s="96">
        <v>0</v>
      </c>
      <c r="T24" s="100">
        <v>0</v>
      </c>
      <c r="U24" s="96">
        <v>55225530000</v>
      </c>
      <c r="V24" s="100">
        <v>0.15</v>
      </c>
      <c r="W24" s="101">
        <v>2667900</v>
      </c>
    </row>
    <row r="25" spans="1:23">
      <c r="A25" s="93">
        <f t="shared" si="0"/>
        <v>20</v>
      </c>
      <c r="B25" s="107" t="s">
        <v>71</v>
      </c>
      <c r="C25" s="96">
        <v>5100</v>
      </c>
      <c r="D25" s="96" t="s">
        <v>42</v>
      </c>
      <c r="E25" s="96" t="s">
        <v>42</v>
      </c>
      <c r="F25" s="96" t="s">
        <v>42</v>
      </c>
      <c r="G25" s="96" t="s">
        <v>42</v>
      </c>
      <c r="H25" s="96">
        <v>5100</v>
      </c>
      <c r="I25" s="97" t="s">
        <v>42</v>
      </c>
      <c r="J25" s="98" t="s">
        <v>42</v>
      </c>
      <c r="K25" s="96">
        <v>0</v>
      </c>
      <c r="L25" s="96">
        <v>0</v>
      </c>
      <c r="M25" s="96">
        <v>0</v>
      </c>
      <c r="N25" s="96">
        <v>0</v>
      </c>
      <c r="O25" s="99">
        <v>0</v>
      </c>
      <c r="P25" s="99">
        <v>0</v>
      </c>
      <c r="Q25" s="96">
        <v>0</v>
      </c>
      <c r="R25" s="100">
        <v>0</v>
      </c>
      <c r="S25" s="96">
        <v>0</v>
      </c>
      <c r="T25" s="100">
        <v>0</v>
      </c>
      <c r="U25" s="96">
        <v>5100000000</v>
      </c>
      <c r="V25" s="100">
        <v>0.01</v>
      </c>
      <c r="W25" s="101">
        <v>1000000</v>
      </c>
    </row>
    <row r="26" spans="1:23">
      <c r="A26" s="93">
        <f t="shared" si="0"/>
        <v>21</v>
      </c>
      <c r="B26" s="107" t="s">
        <v>72</v>
      </c>
      <c r="C26" s="96">
        <v>31900</v>
      </c>
      <c r="D26" s="96" t="s">
        <v>42</v>
      </c>
      <c r="E26" s="96" t="s">
        <v>42</v>
      </c>
      <c r="F26" s="96" t="s">
        <v>42</v>
      </c>
      <c r="G26" s="96" t="s">
        <v>42</v>
      </c>
      <c r="H26" s="96">
        <v>31900</v>
      </c>
      <c r="I26" s="97" t="s">
        <v>42</v>
      </c>
      <c r="J26" s="98" t="s">
        <v>42</v>
      </c>
      <c r="K26" s="96">
        <v>0</v>
      </c>
      <c r="L26" s="96">
        <v>0</v>
      </c>
      <c r="M26" s="96">
        <v>0</v>
      </c>
      <c r="N26" s="96">
        <v>0</v>
      </c>
      <c r="O26" s="99">
        <v>0</v>
      </c>
      <c r="P26" s="99">
        <v>0</v>
      </c>
      <c r="Q26" s="96">
        <v>0</v>
      </c>
      <c r="R26" s="100">
        <v>0</v>
      </c>
      <c r="S26" s="96">
        <v>0</v>
      </c>
      <c r="T26" s="100">
        <v>0</v>
      </c>
      <c r="U26" s="96">
        <v>53592000000</v>
      </c>
      <c r="V26" s="100">
        <v>0.14000000000000001</v>
      </c>
      <c r="W26" s="101">
        <v>1680000</v>
      </c>
    </row>
    <row r="27" spans="1:23">
      <c r="A27" s="93">
        <f t="shared" si="0"/>
        <v>22</v>
      </c>
      <c r="B27" s="107" t="s">
        <v>73</v>
      </c>
      <c r="C27" s="96">
        <v>3600</v>
      </c>
      <c r="D27" s="96" t="s">
        <v>42</v>
      </c>
      <c r="E27" s="96" t="s">
        <v>42</v>
      </c>
      <c r="F27" s="96" t="s">
        <v>42</v>
      </c>
      <c r="G27" s="96" t="s">
        <v>42</v>
      </c>
      <c r="H27" s="96">
        <v>3600</v>
      </c>
      <c r="I27" s="97" t="s">
        <v>42</v>
      </c>
      <c r="J27" s="98" t="s">
        <v>42</v>
      </c>
      <c r="K27" s="96">
        <v>0</v>
      </c>
      <c r="L27" s="96">
        <v>0</v>
      </c>
      <c r="M27" s="96">
        <v>0</v>
      </c>
      <c r="N27" s="96">
        <v>0</v>
      </c>
      <c r="O27" s="99">
        <v>0</v>
      </c>
      <c r="P27" s="99">
        <v>0</v>
      </c>
      <c r="Q27" s="96">
        <v>0</v>
      </c>
      <c r="R27" s="100">
        <v>0</v>
      </c>
      <c r="S27" s="96">
        <v>0</v>
      </c>
      <c r="T27" s="100">
        <v>0</v>
      </c>
      <c r="U27" s="96">
        <v>14760000000</v>
      </c>
      <c r="V27" s="100">
        <v>0.04</v>
      </c>
      <c r="W27" s="101">
        <v>4100000</v>
      </c>
    </row>
    <row r="28" spans="1:23">
      <c r="A28" s="93">
        <f t="shared" si="0"/>
        <v>23</v>
      </c>
      <c r="B28" s="107" t="s">
        <v>74</v>
      </c>
      <c r="C28" s="96">
        <v>30800</v>
      </c>
      <c r="D28" s="96">
        <v>33500</v>
      </c>
      <c r="E28" s="96">
        <v>33800</v>
      </c>
      <c r="F28" s="96">
        <v>33800</v>
      </c>
      <c r="G28" s="96">
        <v>33500</v>
      </c>
      <c r="H28" s="96">
        <v>33725</v>
      </c>
      <c r="I28" s="97">
        <v>2925</v>
      </c>
      <c r="J28" s="98">
        <v>9.5</v>
      </c>
      <c r="K28" s="96">
        <v>400</v>
      </c>
      <c r="L28" s="96">
        <v>13490000</v>
      </c>
      <c r="M28" s="96">
        <v>0</v>
      </c>
      <c r="N28" s="96">
        <v>0</v>
      </c>
      <c r="O28" s="99">
        <v>0</v>
      </c>
      <c r="P28" s="99">
        <v>0</v>
      </c>
      <c r="Q28" s="96">
        <v>400</v>
      </c>
      <c r="R28" s="100">
        <v>0.01</v>
      </c>
      <c r="S28" s="96">
        <v>13490000</v>
      </c>
      <c r="T28" s="100">
        <v>0.01</v>
      </c>
      <c r="U28" s="96">
        <v>65480055300</v>
      </c>
      <c r="V28" s="100">
        <v>0.18</v>
      </c>
      <c r="W28" s="101">
        <v>1941588</v>
      </c>
    </row>
    <row r="29" spans="1:23">
      <c r="A29" s="93">
        <f t="shared" si="0"/>
        <v>24</v>
      </c>
      <c r="B29" s="107" t="s">
        <v>314</v>
      </c>
      <c r="C29" s="96">
        <v>2300</v>
      </c>
      <c r="D29" s="96">
        <v>2300</v>
      </c>
      <c r="E29" s="96">
        <v>2500</v>
      </c>
      <c r="F29" s="96">
        <v>2500</v>
      </c>
      <c r="G29" s="96">
        <v>2300</v>
      </c>
      <c r="H29" s="96">
        <v>2426</v>
      </c>
      <c r="I29" s="97">
        <v>126</v>
      </c>
      <c r="J29" s="98">
        <v>5.48</v>
      </c>
      <c r="K29" s="96">
        <v>12700</v>
      </c>
      <c r="L29" s="96">
        <v>30810000</v>
      </c>
      <c r="M29" s="96">
        <v>0</v>
      </c>
      <c r="N29" s="96">
        <v>0</v>
      </c>
      <c r="O29" s="99">
        <v>0</v>
      </c>
      <c r="P29" s="99">
        <v>0</v>
      </c>
      <c r="Q29" s="96">
        <v>12700</v>
      </c>
      <c r="R29" s="100">
        <v>0.21</v>
      </c>
      <c r="S29" s="96">
        <v>30810000</v>
      </c>
      <c r="T29" s="100">
        <v>0.02</v>
      </c>
      <c r="U29" s="96">
        <v>29705137592</v>
      </c>
      <c r="V29" s="100">
        <v>0.08</v>
      </c>
      <c r="W29" s="101">
        <v>12244492</v>
      </c>
    </row>
    <row r="30" spans="1:23">
      <c r="A30" s="93">
        <f t="shared" si="0"/>
        <v>25</v>
      </c>
      <c r="B30" s="107" t="s">
        <v>75</v>
      </c>
      <c r="C30" s="96">
        <v>15500</v>
      </c>
      <c r="D30" s="96" t="s">
        <v>42</v>
      </c>
      <c r="E30" s="96" t="s">
        <v>42</v>
      </c>
      <c r="F30" s="96" t="s">
        <v>42</v>
      </c>
      <c r="G30" s="96" t="s">
        <v>42</v>
      </c>
      <c r="H30" s="96">
        <v>15500</v>
      </c>
      <c r="I30" s="97" t="s">
        <v>42</v>
      </c>
      <c r="J30" s="98" t="s">
        <v>42</v>
      </c>
      <c r="K30" s="96">
        <v>0</v>
      </c>
      <c r="L30" s="96">
        <v>0</v>
      </c>
      <c r="M30" s="96">
        <v>0</v>
      </c>
      <c r="N30" s="96">
        <v>0</v>
      </c>
      <c r="O30" s="99">
        <v>0</v>
      </c>
      <c r="P30" s="99">
        <v>0</v>
      </c>
      <c r="Q30" s="96">
        <v>0</v>
      </c>
      <c r="R30" s="100">
        <v>0</v>
      </c>
      <c r="S30" s="96">
        <v>0</v>
      </c>
      <c r="T30" s="100">
        <v>0</v>
      </c>
      <c r="U30" s="96">
        <v>78120000000</v>
      </c>
      <c r="V30" s="100">
        <v>0.21</v>
      </c>
      <c r="W30" s="101">
        <v>5040000</v>
      </c>
    </row>
    <row r="31" spans="1:23">
      <c r="A31" s="93">
        <f t="shared" si="0"/>
        <v>26</v>
      </c>
      <c r="B31" s="107" t="s">
        <v>76</v>
      </c>
      <c r="C31" s="96">
        <v>3700</v>
      </c>
      <c r="D31" s="96" t="s">
        <v>42</v>
      </c>
      <c r="E31" s="96" t="s">
        <v>42</v>
      </c>
      <c r="F31" s="96" t="s">
        <v>42</v>
      </c>
      <c r="G31" s="96" t="s">
        <v>42</v>
      </c>
      <c r="H31" s="96">
        <v>3700</v>
      </c>
      <c r="I31" s="97" t="s">
        <v>42</v>
      </c>
      <c r="J31" s="98" t="s">
        <v>42</v>
      </c>
      <c r="K31" s="96">
        <v>0</v>
      </c>
      <c r="L31" s="96">
        <v>0</v>
      </c>
      <c r="M31" s="96">
        <v>0</v>
      </c>
      <c r="N31" s="96">
        <v>0</v>
      </c>
      <c r="O31" s="99">
        <v>0</v>
      </c>
      <c r="P31" s="99">
        <v>0</v>
      </c>
      <c r="Q31" s="96">
        <v>0</v>
      </c>
      <c r="R31" s="100">
        <v>0</v>
      </c>
      <c r="S31" s="96">
        <v>0</v>
      </c>
      <c r="T31" s="100">
        <v>0</v>
      </c>
      <c r="U31" s="96">
        <v>9179700000</v>
      </c>
      <c r="V31" s="100">
        <v>0.02</v>
      </c>
      <c r="W31" s="101">
        <v>2481000</v>
      </c>
    </row>
    <row r="32" spans="1:23">
      <c r="A32" s="93">
        <f t="shared" si="0"/>
        <v>27</v>
      </c>
      <c r="B32" s="107" t="s">
        <v>77</v>
      </c>
      <c r="C32" s="96">
        <v>13200</v>
      </c>
      <c r="D32" s="96">
        <v>14300</v>
      </c>
      <c r="E32" s="96">
        <v>14300</v>
      </c>
      <c r="F32" s="96">
        <v>14300</v>
      </c>
      <c r="G32" s="96">
        <v>14300</v>
      </c>
      <c r="H32" s="96">
        <v>14300</v>
      </c>
      <c r="I32" s="97">
        <v>1100</v>
      </c>
      <c r="J32" s="98">
        <v>8.33</v>
      </c>
      <c r="K32" s="96">
        <v>100</v>
      </c>
      <c r="L32" s="96">
        <v>1430000</v>
      </c>
      <c r="M32" s="96">
        <v>0</v>
      </c>
      <c r="N32" s="96">
        <v>0</v>
      </c>
      <c r="O32" s="99">
        <v>0</v>
      </c>
      <c r="P32" s="99">
        <v>0</v>
      </c>
      <c r="Q32" s="96">
        <v>100</v>
      </c>
      <c r="R32" s="100">
        <v>0</v>
      </c>
      <c r="S32" s="96">
        <v>1430000</v>
      </c>
      <c r="T32" s="100">
        <v>0</v>
      </c>
      <c r="U32" s="96">
        <v>67563281500</v>
      </c>
      <c r="V32" s="100">
        <v>0.18</v>
      </c>
      <c r="W32" s="101">
        <v>4724705</v>
      </c>
    </row>
    <row r="33" spans="1:23">
      <c r="A33" s="93">
        <f t="shared" si="0"/>
        <v>28</v>
      </c>
      <c r="B33" s="107" t="s">
        <v>78</v>
      </c>
      <c r="C33" s="96">
        <v>10000</v>
      </c>
      <c r="D33" s="96" t="s">
        <v>42</v>
      </c>
      <c r="E33" s="96" t="s">
        <v>42</v>
      </c>
      <c r="F33" s="96" t="s">
        <v>42</v>
      </c>
      <c r="G33" s="96" t="s">
        <v>42</v>
      </c>
      <c r="H33" s="96">
        <v>10000</v>
      </c>
      <c r="I33" s="97" t="s">
        <v>42</v>
      </c>
      <c r="J33" s="98" t="s">
        <v>42</v>
      </c>
      <c r="K33" s="96">
        <v>0</v>
      </c>
      <c r="L33" s="96">
        <v>0</v>
      </c>
      <c r="M33" s="96">
        <v>0</v>
      </c>
      <c r="N33" s="96">
        <v>0</v>
      </c>
      <c r="O33" s="99">
        <v>0</v>
      </c>
      <c r="P33" s="99">
        <v>0</v>
      </c>
      <c r="Q33" s="96">
        <v>0</v>
      </c>
      <c r="R33" s="100">
        <v>0</v>
      </c>
      <c r="S33" s="96">
        <v>0</v>
      </c>
      <c r="T33" s="100">
        <v>0</v>
      </c>
      <c r="U33" s="96">
        <v>93074150000</v>
      </c>
      <c r="V33" s="100">
        <v>0.25</v>
      </c>
      <c r="W33" s="99">
        <v>9307415</v>
      </c>
    </row>
    <row r="34" spans="1:23">
      <c r="A34" s="93">
        <f t="shared" si="0"/>
        <v>29</v>
      </c>
      <c r="B34" s="107" t="s">
        <v>79</v>
      </c>
      <c r="C34" s="96">
        <v>3600</v>
      </c>
      <c r="D34" s="96" t="s">
        <v>42</v>
      </c>
      <c r="E34" s="96" t="s">
        <v>42</v>
      </c>
      <c r="F34" s="96" t="s">
        <v>42</v>
      </c>
      <c r="G34" s="96" t="s">
        <v>42</v>
      </c>
      <c r="H34" s="96">
        <v>3600</v>
      </c>
      <c r="I34" s="97" t="s">
        <v>42</v>
      </c>
      <c r="J34" s="98" t="s">
        <v>42</v>
      </c>
      <c r="K34" s="96">
        <v>0</v>
      </c>
      <c r="L34" s="96">
        <v>0</v>
      </c>
      <c r="M34" s="96">
        <v>0</v>
      </c>
      <c r="N34" s="96">
        <v>0</v>
      </c>
      <c r="O34" s="99">
        <v>0</v>
      </c>
      <c r="P34" s="99">
        <v>0</v>
      </c>
      <c r="Q34" s="96">
        <v>0</v>
      </c>
      <c r="R34" s="100">
        <v>0</v>
      </c>
      <c r="S34" s="96">
        <v>0</v>
      </c>
      <c r="T34" s="100">
        <v>0</v>
      </c>
      <c r="U34" s="96">
        <v>18000000000</v>
      </c>
      <c r="V34" s="100">
        <v>0.05</v>
      </c>
      <c r="W34" s="99">
        <v>5000000</v>
      </c>
    </row>
    <row r="35" spans="1:23">
      <c r="A35" s="93">
        <f t="shared" si="0"/>
        <v>30</v>
      </c>
      <c r="B35" s="107" t="s">
        <v>80</v>
      </c>
      <c r="C35" s="96">
        <v>10700</v>
      </c>
      <c r="D35" s="96">
        <v>11100</v>
      </c>
      <c r="E35" s="96">
        <v>11100</v>
      </c>
      <c r="F35" s="96">
        <v>11100</v>
      </c>
      <c r="G35" s="96">
        <v>11100</v>
      </c>
      <c r="H35" s="96">
        <v>11100</v>
      </c>
      <c r="I35" s="97">
        <v>400</v>
      </c>
      <c r="J35" s="98">
        <v>3.74</v>
      </c>
      <c r="K35" s="96">
        <v>100</v>
      </c>
      <c r="L35" s="96">
        <v>1110000</v>
      </c>
      <c r="M35" s="96">
        <v>0</v>
      </c>
      <c r="N35" s="96">
        <v>0</v>
      </c>
      <c r="O35" s="99">
        <v>0</v>
      </c>
      <c r="P35" s="99">
        <v>0</v>
      </c>
      <c r="Q35" s="96">
        <v>100</v>
      </c>
      <c r="R35" s="100">
        <v>0</v>
      </c>
      <c r="S35" s="96">
        <v>1110000</v>
      </c>
      <c r="T35" s="100">
        <v>0</v>
      </c>
      <c r="U35" s="96">
        <v>33300000000</v>
      </c>
      <c r="V35" s="100">
        <v>0.09</v>
      </c>
      <c r="W35" s="99">
        <v>3000000</v>
      </c>
    </row>
    <row r="36" spans="1:23">
      <c r="A36" s="93">
        <f t="shared" si="0"/>
        <v>31</v>
      </c>
      <c r="B36" s="107" t="s">
        <v>81</v>
      </c>
      <c r="C36" s="96">
        <v>12700</v>
      </c>
      <c r="D36" s="96" t="s">
        <v>42</v>
      </c>
      <c r="E36" s="96" t="s">
        <v>42</v>
      </c>
      <c r="F36" s="96" t="s">
        <v>42</v>
      </c>
      <c r="G36" s="96" t="s">
        <v>42</v>
      </c>
      <c r="H36" s="96">
        <v>12700</v>
      </c>
      <c r="I36" s="97" t="s">
        <v>42</v>
      </c>
      <c r="J36" s="98" t="s">
        <v>42</v>
      </c>
      <c r="K36" s="96">
        <v>0</v>
      </c>
      <c r="L36" s="96">
        <v>0</v>
      </c>
      <c r="M36" s="96">
        <v>0</v>
      </c>
      <c r="N36" s="96">
        <v>0</v>
      </c>
      <c r="O36" s="99">
        <v>0</v>
      </c>
      <c r="P36" s="99">
        <v>0</v>
      </c>
      <c r="Q36" s="96">
        <v>0</v>
      </c>
      <c r="R36" s="100">
        <v>0</v>
      </c>
      <c r="S36" s="96">
        <v>0</v>
      </c>
      <c r="T36" s="100">
        <v>0</v>
      </c>
      <c r="U36" s="96">
        <v>274320000000</v>
      </c>
      <c r="V36" s="100">
        <v>0.74</v>
      </c>
      <c r="W36" s="99">
        <v>21600000</v>
      </c>
    </row>
    <row r="37" spans="1:23">
      <c r="A37" s="93">
        <f t="shared" si="0"/>
        <v>32</v>
      </c>
      <c r="B37" s="102" t="s">
        <v>82</v>
      </c>
      <c r="C37" s="96">
        <v>11000</v>
      </c>
      <c r="D37" s="96" t="s">
        <v>42</v>
      </c>
      <c r="E37" s="96" t="s">
        <v>42</v>
      </c>
      <c r="F37" s="96" t="s">
        <v>42</v>
      </c>
      <c r="G37" s="96" t="s">
        <v>42</v>
      </c>
      <c r="H37" s="96">
        <v>11000</v>
      </c>
      <c r="I37" s="97" t="s">
        <v>42</v>
      </c>
      <c r="J37" s="98" t="s">
        <v>42</v>
      </c>
      <c r="K37" s="96">
        <v>0</v>
      </c>
      <c r="L37" s="96">
        <v>0</v>
      </c>
      <c r="M37" s="96">
        <v>0</v>
      </c>
      <c r="N37" s="96">
        <v>0</v>
      </c>
      <c r="O37" s="99">
        <v>0</v>
      </c>
      <c r="P37" s="99">
        <v>0</v>
      </c>
      <c r="Q37" s="96">
        <v>0</v>
      </c>
      <c r="R37" s="100">
        <v>0</v>
      </c>
      <c r="S37" s="96">
        <v>0</v>
      </c>
      <c r="T37" s="100">
        <v>0</v>
      </c>
      <c r="U37" s="96">
        <v>21839917000</v>
      </c>
      <c r="V37" s="100">
        <v>0.06</v>
      </c>
      <c r="W37" s="99">
        <v>1985447</v>
      </c>
    </row>
    <row r="38" spans="1:23">
      <c r="A38" s="93">
        <f t="shared" si="0"/>
        <v>33</v>
      </c>
      <c r="B38" s="103" t="s">
        <v>83</v>
      </c>
      <c r="C38" s="96">
        <v>12000</v>
      </c>
      <c r="D38" s="96" t="s">
        <v>42</v>
      </c>
      <c r="E38" s="96" t="s">
        <v>42</v>
      </c>
      <c r="F38" s="96" t="s">
        <v>42</v>
      </c>
      <c r="G38" s="96" t="s">
        <v>42</v>
      </c>
      <c r="H38" s="96">
        <v>12000</v>
      </c>
      <c r="I38" s="97" t="s">
        <v>42</v>
      </c>
      <c r="J38" s="98" t="s">
        <v>42</v>
      </c>
      <c r="K38" s="96">
        <v>0</v>
      </c>
      <c r="L38" s="96">
        <v>0</v>
      </c>
      <c r="M38" s="96">
        <v>0</v>
      </c>
      <c r="N38" s="96">
        <v>0</v>
      </c>
      <c r="O38" s="99">
        <v>0</v>
      </c>
      <c r="P38" s="99">
        <v>0</v>
      </c>
      <c r="Q38" s="96">
        <v>0</v>
      </c>
      <c r="R38" s="100">
        <v>0</v>
      </c>
      <c r="S38" s="96">
        <v>0</v>
      </c>
      <c r="T38" s="100">
        <v>0</v>
      </c>
      <c r="U38" s="96">
        <v>48000000000</v>
      </c>
      <c r="V38" s="100">
        <v>0.13</v>
      </c>
      <c r="W38" s="99">
        <v>4000000</v>
      </c>
    </row>
    <row r="39" spans="1:23">
      <c r="A39" s="93">
        <f t="shared" si="0"/>
        <v>34</v>
      </c>
      <c r="B39" s="103" t="s">
        <v>84</v>
      </c>
      <c r="C39" s="96">
        <v>5800</v>
      </c>
      <c r="D39" s="96" t="s">
        <v>42</v>
      </c>
      <c r="E39" s="96" t="s">
        <v>42</v>
      </c>
      <c r="F39" s="96" t="s">
        <v>42</v>
      </c>
      <c r="G39" s="96" t="s">
        <v>42</v>
      </c>
      <c r="H39" s="96">
        <v>5800</v>
      </c>
      <c r="I39" s="97" t="s">
        <v>42</v>
      </c>
      <c r="J39" s="98" t="s">
        <v>42</v>
      </c>
      <c r="K39" s="96">
        <v>0</v>
      </c>
      <c r="L39" s="96">
        <v>0</v>
      </c>
      <c r="M39" s="96">
        <v>0</v>
      </c>
      <c r="N39" s="96">
        <v>0</v>
      </c>
      <c r="O39" s="99">
        <v>0</v>
      </c>
      <c r="P39" s="99">
        <v>0</v>
      </c>
      <c r="Q39" s="96">
        <v>0</v>
      </c>
      <c r="R39" s="100">
        <v>0</v>
      </c>
      <c r="S39" s="96">
        <v>0</v>
      </c>
      <c r="T39" s="100">
        <v>0</v>
      </c>
      <c r="U39" s="96">
        <v>12760000000</v>
      </c>
      <c r="V39" s="100">
        <v>0.03</v>
      </c>
      <c r="W39" s="99">
        <v>2200000</v>
      </c>
    </row>
    <row r="40" spans="1:23">
      <c r="A40" s="93">
        <f t="shared" si="0"/>
        <v>35</v>
      </c>
      <c r="B40" s="103" t="s">
        <v>85</v>
      </c>
      <c r="C40" s="96">
        <v>2100</v>
      </c>
      <c r="D40" s="96" t="s">
        <v>42</v>
      </c>
      <c r="E40" s="96" t="s">
        <v>42</v>
      </c>
      <c r="F40" s="96" t="s">
        <v>42</v>
      </c>
      <c r="G40" s="96" t="s">
        <v>42</v>
      </c>
      <c r="H40" s="96">
        <v>2100</v>
      </c>
      <c r="I40" s="97" t="s">
        <v>42</v>
      </c>
      <c r="J40" s="98" t="s">
        <v>42</v>
      </c>
      <c r="K40" s="96">
        <v>0</v>
      </c>
      <c r="L40" s="96">
        <v>0</v>
      </c>
      <c r="M40" s="96">
        <v>0</v>
      </c>
      <c r="N40" s="96">
        <v>0</v>
      </c>
      <c r="O40" s="99">
        <v>0</v>
      </c>
      <c r="P40" s="99">
        <v>0</v>
      </c>
      <c r="Q40" s="96">
        <v>0</v>
      </c>
      <c r="R40" s="100">
        <v>0</v>
      </c>
      <c r="S40" s="96">
        <v>0</v>
      </c>
      <c r="T40" s="100">
        <v>0</v>
      </c>
      <c r="U40" s="96">
        <v>11054400000</v>
      </c>
      <c r="V40" s="100">
        <v>0.03</v>
      </c>
      <c r="W40" s="99">
        <v>5264000</v>
      </c>
    </row>
    <row r="41" spans="1:23">
      <c r="A41" s="93">
        <f t="shared" si="0"/>
        <v>36</v>
      </c>
      <c r="B41" s="103" t="s">
        <v>86</v>
      </c>
      <c r="C41" s="96">
        <v>12500</v>
      </c>
      <c r="D41" s="96" t="s">
        <v>42</v>
      </c>
      <c r="E41" s="96" t="s">
        <v>42</v>
      </c>
      <c r="F41" s="96" t="s">
        <v>42</v>
      </c>
      <c r="G41" s="96" t="s">
        <v>42</v>
      </c>
      <c r="H41" s="96">
        <v>12500</v>
      </c>
      <c r="I41" s="97" t="s">
        <v>42</v>
      </c>
      <c r="J41" s="98" t="s">
        <v>42</v>
      </c>
      <c r="K41" s="96">
        <v>0</v>
      </c>
      <c r="L41" s="96">
        <v>0</v>
      </c>
      <c r="M41" s="96">
        <v>0</v>
      </c>
      <c r="N41" s="96">
        <v>0</v>
      </c>
      <c r="O41" s="99">
        <v>0</v>
      </c>
      <c r="P41" s="99">
        <v>0</v>
      </c>
      <c r="Q41" s="96">
        <v>0</v>
      </c>
      <c r="R41" s="100">
        <v>0</v>
      </c>
      <c r="S41" s="96">
        <v>0</v>
      </c>
      <c r="T41" s="100">
        <v>0</v>
      </c>
      <c r="U41" s="96">
        <v>58142787500</v>
      </c>
      <c r="V41" s="100">
        <v>0.16</v>
      </c>
      <c r="W41" s="99">
        <v>4651423</v>
      </c>
    </row>
    <row r="42" spans="1:23">
      <c r="A42" s="93">
        <f t="shared" si="0"/>
        <v>37</v>
      </c>
      <c r="B42" s="103" t="s">
        <v>87</v>
      </c>
      <c r="C42" s="96">
        <v>8800</v>
      </c>
      <c r="D42" s="96" t="s">
        <v>42</v>
      </c>
      <c r="E42" s="96" t="s">
        <v>42</v>
      </c>
      <c r="F42" s="96" t="s">
        <v>42</v>
      </c>
      <c r="G42" s="96" t="s">
        <v>42</v>
      </c>
      <c r="H42" s="96">
        <v>8800</v>
      </c>
      <c r="I42" s="97" t="s">
        <v>42</v>
      </c>
      <c r="J42" s="98" t="s">
        <v>42</v>
      </c>
      <c r="K42" s="96">
        <v>0</v>
      </c>
      <c r="L42" s="96">
        <v>0</v>
      </c>
      <c r="M42" s="96">
        <v>0</v>
      </c>
      <c r="N42" s="96">
        <v>0</v>
      </c>
      <c r="O42" s="99">
        <v>0</v>
      </c>
      <c r="P42" s="99">
        <v>0</v>
      </c>
      <c r="Q42" s="96">
        <v>0</v>
      </c>
      <c r="R42" s="100">
        <v>0</v>
      </c>
      <c r="S42" s="96">
        <v>0</v>
      </c>
      <c r="T42" s="100">
        <v>0</v>
      </c>
      <c r="U42" s="96">
        <v>38280000000</v>
      </c>
      <c r="V42" s="100">
        <v>0.1</v>
      </c>
      <c r="W42" s="99">
        <v>4350000</v>
      </c>
    </row>
    <row r="43" spans="1:23">
      <c r="A43" s="93">
        <f t="shared" si="0"/>
        <v>38</v>
      </c>
      <c r="B43" s="103" t="s">
        <v>88</v>
      </c>
      <c r="C43" s="96">
        <v>3000</v>
      </c>
      <c r="D43" s="96" t="s">
        <v>42</v>
      </c>
      <c r="E43" s="96" t="s">
        <v>42</v>
      </c>
      <c r="F43" s="96" t="s">
        <v>42</v>
      </c>
      <c r="G43" s="96" t="s">
        <v>42</v>
      </c>
      <c r="H43" s="96">
        <v>3000</v>
      </c>
      <c r="I43" s="97" t="s">
        <v>42</v>
      </c>
      <c r="J43" s="98" t="s">
        <v>42</v>
      </c>
      <c r="K43" s="96">
        <v>0</v>
      </c>
      <c r="L43" s="96">
        <v>0</v>
      </c>
      <c r="M43" s="96">
        <v>0</v>
      </c>
      <c r="N43" s="96">
        <v>0</v>
      </c>
      <c r="O43" s="99">
        <v>0</v>
      </c>
      <c r="P43" s="99">
        <v>0</v>
      </c>
      <c r="Q43" s="96">
        <v>0</v>
      </c>
      <c r="R43" s="100">
        <v>0</v>
      </c>
      <c r="S43" s="96">
        <v>0</v>
      </c>
      <c r="T43" s="100">
        <v>0</v>
      </c>
      <c r="U43" s="96">
        <v>8873700000</v>
      </c>
      <c r="V43" s="100">
        <v>0.02</v>
      </c>
      <c r="W43" s="99">
        <v>2957900</v>
      </c>
    </row>
    <row r="44" spans="1:23">
      <c r="A44" s="93">
        <f t="shared" si="0"/>
        <v>39</v>
      </c>
      <c r="B44" s="103" t="s">
        <v>89</v>
      </c>
      <c r="C44" s="96">
        <v>3300</v>
      </c>
      <c r="D44" s="96" t="s">
        <v>42</v>
      </c>
      <c r="E44" s="96" t="s">
        <v>42</v>
      </c>
      <c r="F44" s="96" t="s">
        <v>42</v>
      </c>
      <c r="G44" s="96" t="s">
        <v>42</v>
      </c>
      <c r="H44" s="96">
        <v>3300</v>
      </c>
      <c r="I44" s="97" t="s">
        <v>42</v>
      </c>
      <c r="J44" s="98" t="s">
        <v>42</v>
      </c>
      <c r="K44" s="96">
        <v>0</v>
      </c>
      <c r="L44" s="96">
        <v>0</v>
      </c>
      <c r="M44" s="96">
        <v>0</v>
      </c>
      <c r="N44" s="96">
        <v>0</v>
      </c>
      <c r="O44" s="99">
        <v>0</v>
      </c>
      <c r="P44" s="99">
        <v>0</v>
      </c>
      <c r="Q44" s="96">
        <v>0</v>
      </c>
      <c r="R44" s="100">
        <v>0</v>
      </c>
      <c r="S44" s="96">
        <v>0</v>
      </c>
      <c r="T44" s="100">
        <v>0</v>
      </c>
      <c r="U44" s="96">
        <v>11269170000</v>
      </c>
      <c r="V44" s="100">
        <v>0.03</v>
      </c>
      <c r="W44" s="99">
        <v>3414900</v>
      </c>
    </row>
    <row r="45" spans="1:23">
      <c r="A45" s="93">
        <f t="shared" si="0"/>
        <v>40</v>
      </c>
      <c r="B45" s="103" t="s">
        <v>90</v>
      </c>
      <c r="C45" s="96">
        <v>12800</v>
      </c>
      <c r="D45" s="96" t="s">
        <v>42</v>
      </c>
      <c r="E45" s="96" t="s">
        <v>42</v>
      </c>
      <c r="F45" s="96" t="s">
        <v>42</v>
      </c>
      <c r="G45" s="96" t="s">
        <v>42</v>
      </c>
      <c r="H45" s="96">
        <v>12800</v>
      </c>
      <c r="I45" s="97" t="s">
        <v>42</v>
      </c>
      <c r="J45" s="98" t="s">
        <v>42</v>
      </c>
      <c r="K45" s="96">
        <v>0</v>
      </c>
      <c r="L45" s="96">
        <v>0</v>
      </c>
      <c r="M45" s="96">
        <v>0</v>
      </c>
      <c r="N45" s="96">
        <v>0</v>
      </c>
      <c r="O45" s="99">
        <v>0</v>
      </c>
      <c r="P45" s="99">
        <v>0</v>
      </c>
      <c r="Q45" s="96">
        <v>0</v>
      </c>
      <c r="R45" s="100">
        <v>0</v>
      </c>
      <c r="S45" s="96">
        <v>0</v>
      </c>
      <c r="T45" s="100">
        <v>0</v>
      </c>
      <c r="U45" s="96">
        <v>121600000000</v>
      </c>
      <c r="V45" s="100">
        <v>0.33</v>
      </c>
      <c r="W45" s="99">
        <v>9500000</v>
      </c>
    </row>
    <row r="46" spans="1:23">
      <c r="A46" s="93">
        <f t="shared" si="0"/>
        <v>41</v>
      </c>
      <c r="B46" s="103" t="s">
        <v>91</v>
      </c>
      <c r="C46" s="96">
        <v>3000</v>
      </c>
      <c r="D46" s="96" t="s">
        <v>42</v>
      </c>
      <c r="E46" s="96" t="s">
        <v>42</v>
      </c>
      <c r="F46" s="96" t="s">
        <v>42</v>
      </c>
      <c r="G46" s="96" t="s">
        <v>42</v>
      </c>
      <c r="H46" s="96">
        <v>3000</v>
      </c>
      <c r="I46" s="97" t="s">
        <v>42</v>
      </c>
      <c r="J46" s="98" t="s">
        <v>42</v>
      </c>
      <c r="K46" s="96">
        <v>0</v>
      </c>
      <c r="L46" s="96">
        <v>0</v>
      </c>
      <c r="M46" s="96">
        <v>0</v>
      </c>
      <c r="N46" s="96">
        <v>0</v>
      </c>
      <c r="O46" s="99">
        <v>0</v>
      </c>
      <c r="P46" s="99">
        <v>0</v>
      </c>
      <c r="Q46" s="96">
        <v>0</v>
      </c>
      <c r="R46" s="100">
        <v>0</v>
      </c>
      <c r="S46" s="96">
        <v>0</v>
      </c>
      <c r="T46" s="100">
        <v>0</v>
      </c>
      <c r="U46" s="96">
        <v>6600000000</v>
      </c>
      <c r="V46" s="100">
        <v>0.02</v>
      </c>
      <c r="W46" s="99">
        <v>2200000</v>
      </c>
    </row>
    <row r="47" spans="1:23">
      <c r="A47" s="93">
        <f t="shared" si="0"/>
        <v>42</v>
      </c>
      <c r="B47" s="103" t="s">
        <v>92</v>
      </c>
      <c r="C47" s="96">
        <v>1200</v>
      </c>
      <c r="D47" s="96">
        <v>1300</v>
      </c>
      <c r="E47" s="96">
        <v>1300</v>
      </c>
      <c r="F47" s="96">
        <v>1300</v>
      </c>
      <c r="G47" s="96">
        <v>1200</v>
      </c>
      <c r="H47" s="96">
        <v>1214</v>
      </c>
      <c r="I47" s="97">
        <v>14</v>
      </c>
      <c r="J47" s="98">
        <v>1.17</v>
      </c>
      <c r="K47" s="96">
        <v>5900</v>
      </c>
      <c r="L47" s="96">
        <v>7160000</v>
      </c>
      <c r="M47" s="96">
        <v>0</v>
      </c>
      <c r="N47" s="96">
        <v>0</v>
      </c>
      <c r="O47" s="99">
        <v>0</v>
      </c>
      <c r="P47" s="99">
        <v>0</v>
      </c>
      <c r="Q47" s="96">
        <v>5900</v>
      </c>
      <c r="R47" s="100">
        <v>0.1</v>
      </c>
      <c r="S47" s="96">
        <v>7160000</v>
      </c>
      <c r="T47" s="100">
        <v>0.01</v>
      </c>
      <c r="U47" s="96">
        <v>11697443584</v>
      </c>
      <c r="V47" s="100">
        <v>0.03</v>
      </c>
      <c r="W47" s="99">
        <v>9635456</v>
      </c>
    </row>
    <row r="48" spans="1:23">
      <c r="A48" s="93">
        <f t="shared" si="0"/>
        <v>43</v>
      </c>
      <c r="B48" s="103" t="s">
        <v>93</v>
      </c>
      <c r="C48" s="96">
        <v>24700</v>
      </c>
      <c r="D48" s="96">
        <v>24700</v>
      </c>
      <c r="E48" s="96">
        <v>24800</v>
      </c>
      <c r="F48" s="96">
        <v>24800</v>
      </c>
      <c r="G48" s="96">
        <v>24700</v>
      </c>
      <c r="H48" s="96">
        <v>24741</v>
      </c>
      <c r="I48" s="97">
        <v>41</v>
      </c>
      <c r="J48" s="98">
        <v>0.17</v>
      </c>
      <c r="K48" s="96">
        <v>3400</v>
      </c>
      <c r="L48" s="96">
        <v>84120000</v>
      </c>
      <c r="M48" s="96">
        <v>0</v>
      </c>
      <c r="N48" s="96">
        <v>0</v>
      </c>
      <c r="O48" s="99">
        <v>0</v>
      </c>
      <c r="P48" s="99">
        <v>0</v>
      </c>
      <c r="Q48" s="96">
        <v>3400</v>
      </c>
      <c r="R48" s="100">
        <v>0.06</v>
      </c>
      <c r="S48" s="96">
        <v>84120000</v>
      </c>
      <c r="T48" s="100">
        <v>0.06</v>
      </c>
      <c r="U48" s="96">
        <v>507190500000</v>
      </c>
      <c r="V48" s="100">
        <v>1.36</v>
      </c>
      <c r="W48" s="99">
        <v>20500000</v>
      </c>
    </row>
    <row r="49" spans="1:23">
      <c r="A49" s="93">
        <f t="shared" si="0"/>
        <v>44</v>
      </c>
      <c r="B49" s="103" t="s">
        <v>319</v>
      </c>
      <c r="C49" s="96">
        <v>3500</v>
      </c>
      <c r="D49" s="96" t="s">
        <v>42</v>
      </c>
      <c r="E49" s="96" t="s">
        <v>42</v>
      </c>
      <c r="F49" s="96" t="s">
        <v>42</v>
      </c>
      <c r="G49" s="96" t="s">
        <v>42</v>
      </c>
      <c r="H49" s="96">
        <v>3500</v>
      </c>
      <c r="I49" s="97" t="s">
        <v>42</v>
      </c>
      <c r="J49" s="98" t="s">
        <v>42</v>
      </c>
      <c r="K49" s="96">
        <v>0</v>
      </c>
      <c r="L49" s="96">
        <v>0</v>
      </c>
      <c r="M49" s="96">
        <v>0</v>
      </c>
      <c r="N49" s="96">
        <v>0</v>
      </c>
      <c r="O49" s="99">
        <v>0</v>
      </c>
      <c r="P49" s="99">
        <v>0</v>
      </c>
      <c r="Q49" s="96">
        <v>0</v>
      </c>
      <c r="R49" s="100">
        <v>0</v>
      </c>
      <c r="S49" s="96">
        <v>0</v>
      </c>
      <c r="T49" s="100">
        <v>0</v>
      </c>
      <c r="U49" s="96">
        <v>3612850500</v>
      </c>
      <c r="V49" s="100">
        <v>0.01</v>
      </c>
      <c r="W49" s="99">
        <v>1032243</v>
      </c>
    </row>
    <row r="50" spans="1:23">
      <c r="A50" s="93">
        <f t="shared" si="0"/>
        <v>45</v>
      </c>
      <c r="B50" s="103" t="s">
        <v>94</v>
      </c>
      <c r="C50" s="96">
        <v>6000</v>
      </c>
      <c r="D50" s="96" t="s">
        <v>42</v>
      </c>
      <c r="E50" s="96" t="s">
        <v>42</v>
      </c>
      <c r="F50" s="96" t="s">
        <v>42</v>
      </c>
      <c r="G50" s="96" t="s">
        <v>42</v>
      </c>
      <c r="H50" s="96">
        <v>6000</v>
      </c>
      <c r="I50" s="97" t="s">
        <v>42</v>
      </c>
      <c r="J50" s="98" t="s">
        <v>42</v>
      </c>
      <c r="K50" s="96">
        <v>0</v>
      </c>
      <c r="L50" s="96">
        <v>0</v>
      </c>
      <c r="M50" s="96">
        <v>0</v>
      </c>
      <c r="N50" s="96">
        <v>0</v>
      </c>
      <c r="O50" s="99">
        <v>0</v>
      </c>
      <c r="P50" s="99">
        <v>0</v>
      </c>
      <c r="Q50" s="96">
        <v>0</v>
      </c>
      <c r="R50" s="100">
        <v>0</v>
      </c>
      <c r="S50" s="96">
        <v>0</v>
      </c>
      <c r="T50" s="100">
        <v>0</v>
      </c>
      <c r="U50" s="96">
        <v>14400000000</v>
      </c>
      <c r="V50" s="100">
        <v>0.04</v>
      </c>
      <c r="W50" s="99">
        <v>2400000</v>
      </c>
    </row>
    <row r="51" spans="1:23">
      <c r="A51" s="93">
        <f t="shared" si="0"/>
        <v>46</v>
      </c>
      <c r="B51" s="103" t="s">
        <v>95</v>
      </c>
      <c r="C51" s="96">
        <v>10100</v>
      </c>
      <c r="D51" s="96" t="s">
        <v>42</v>
      </c>
      <c r="E51" s="96" t="s">
        <v>42</v>
      </c>
      <c r="F51" s="96" t="s">
        <v>42</v>
      </c>
      <c r="G51" s="96" t="s">
        <v>42</v>
      </c>
      <c r="H51" s="96">
        <v>10100</v>
      </c>
      <c r="I51" s="97" t="s">
        <v>42</v>
      </c>
      <c r="J51" s="98" t="s">
        <v>42</v>
      </c>
      <c r="K51" s="96">
        <v>0</v>
      </c>
      <c r="L51" s="96">
        <v>0</v>
      </c>
      <c r="M51" s="96">
        <v>0</v>
      </c>
      <c r="N51" s="96">
        <v>0</v>
      </c>
      <c r="O51" s="99">
        <v>0</v>
      </c>
      <c r="P51" s="99">
        <v>0</v>
      </c>
      <c r="Q51" s="96">
        <v>0</v>
      </c>
      <c r="R51" s="100">
        <v>0</v>
      </c>
      <c r="S51" s="96">
        <v>0</v>
      </c>
      <c r="T51" s="100">
        <v>0</v>
      </c>
      <c r="U51" s="96">
        <v>10706000000</v>
      </c>
      <c r="V51" s="100">
        <v>0.03</v>
      </c>
      <c r="W51" s="99">
        <v>1060000</v>
      </c>
    </row>
    <row r="52" spans="1:23">
      <c r="A52" s="93">
        <f t="shared" si="0"/>
        <v>47</v>
      </c>
      <c r="B52" s="103" t="s">
        <v>96</v>
      </c>
      <c r="C52" s="96">
        <v>13700</v>
      </c>
      <c r="D52" s="96" t="s">
        <v>42</v>
      </c>
      <c r="E52" s="96" t="s">
        <v>42</v>
      </c>
      <c r="F52" s="96" t="s">
        <v>42</v>
      </c>
      <c r="G52" s="96" t="s">
        <v>42</v>
      </c>
      <c r="H52" s="96">
        <v>13700</v>
      </c>
      <c r="I52" s="97" t="s">
        <v>42</v>
      </c>
      <c r="J52" s="98" t="s">
        <v>42</v>
      </c>
      <c r="K52" s="96">
        <v>0</v>
      </c>
      <c r="L52" s="96">
        <v>0</v>
      </c>
      <c r="M52" s="96">
        <v>0</v>
      </c>
      <c r="N52" s="96">
        <v>0</v>
      </c>
      <c r="O52" s="99">
        <v>0</v>
      </c>
      <c r="P52" s="99">
        <v>0</v>
      </c>
      <c r="Q52" s="96">
        <v>0</v>
      </c>
      <c r="R52" s="100">
        <v>0</v>
      </c>
      <c r="S52" s="96">
        <v>0</v>
      </c>
      <c r="T52" s="100">
        <v>0</v>
      </c>
      <c r="U52" s="96">
        <v>19567710000</v>
      </c>
      <c r="V52" s="100">
        <v>0.05</v>
      </c>
      <c r="W52" s="99">
        <v>1428300</v>
      </c>
    </row>
    <row r="53" spans="1:23">
      <c r="A53" s="93">
        <f t="shared" si="0"/>
        <v>48</v>
      </c>
      <c r="B53" s="103" t="s">
        <v>97</v>
      </c>
      <c r="C53" s="96">
        <v>6300</v>
      </c>
      <c r="D53" s="96" t="s">
        <v>42</v>
      </c>
      <c r="E53" s="96" t="s">
        <v>42</v>
      </c>
      <c r="F53" s="96" t="s">
        <v>42</v>
      </c>
      <c r="G53" s="96" t="s">
        <v>42</v>
      </c>
      <c r="H53" s="96">
        <v>6300</v>
      </c>
      <c r="I53" s="97" t="s">
        <v>42</v>
      </c>
      <c r="J53" s="98" t="s">
        <v>42</v>
      </c>
      <c r="K53" s="96">
        <v>0</v>
      </c>
      <c r="L53" s="96">
        <v>0</v>
      </c>
      <c r="M53" s="96">
        <v>0</v>
      </c>
      <c r="N53" s="96">
        <v>0</v>
      </c>
      <c r="O53" s="99">
        <v>0</v>
      </c>
      <c r="P53" s="99">
        <v>0</v>
      </c>
      <c r="Q53" s="96">
        <v>0</v>
      </c>
      <c r="R53" s="100">
        <v>0</v>
      </c>
      <c r="S53" s="96">
        <v>0</v>
      </c>
      <c r="T53" s="100">
        <v>0</v>
      </c>
      <c r="U53" s="96">
        <v>32961600000</v>
      </c>
      <c r="V53" s="100">
        <v>0.09</v>
      </c>
      <c r="W53" s="99">
        <v>5232000</v>
      </c>
    </row>
    <row r="54" spans="1:23">
      <c r="A54" s="93">
        <f t="shared" si="0"/>
        <v>49</v>
      </c>
      <c r="B54" s="103" t="s">
        <v>98</v>
      </c>
      <c r="C54" s="96">
        <v>42000</v>
      </c>
      <c r="D54" s="96" t="s">
        <v>42</v>
      </c>
      <c r="E54" s="96" t="s">
        <v>42</v>
      </c>
      <c r="F54" s="96" t="s">
        <v>42</v>
      </c>
      <c r="G54" s="96" t="s">
        <v>42</v>
      </c>
      <c r="H54" s="96">
        <v>42000</v>
      </c>
      <c r="I54" s="97" t="s">
        <v>42</v>
      </c>
      <c r="J54" s="98" t="s">
        <v>42</v>
      </c>
      <c r="K54" s="96">
        <v>0</v>
      </c>
      <c r="L54" s="96">
        <v>0</v>
      </c>
      <c r="M54" s="96">
        <v>0</v>
      </c>
      <c r="N54" s="96">
        <v>0</v>
      </c>
      <c r="O54" s="99">
        <v>0</v>
      </c>
      <c r="P54" s="99">
        <v>0</v>
      </c>
      <c r="Q54" s="96">
        <v>0</v>
      </c>
      <c r="R54" s="100">
        <v>0</v>
      </c>
      <c r="S54" s="96">
        <v>0</v>
      </c>
      <c r="T54" s="100">
        <v>0</v>
      </c>
      <c r="U54" s="96">
        <v>209981394000</v>
      </c>
      <c r="V54" s="100">
        <v>0.56000000000000005</v>
      </c>
      <c r="W54" s="99">
        <v>4999557</v>
      </c>
    </row>
    <row r="55" spans="1:23">
      <c r="A55" s="93">
        <f t="shared" si="0"/>
        <v>50</v>
      </c>
      <c r="B55" s="103" t="s">
        <v>99</v>
      </c>
      <c r="C55" s="96">
        <v>12000</v>
      </c>
      <c r="D55" s="96" t="s">
        <v>42</v>
      </c>
      <c r="E55" s="96" t="s">
        <v>42</v>
      </c>
      <c r="F55" s="96" t="s">
        <v>42</v>
      </c>
      <c r="G55" s="96" t="s">
        <v>42</v>
      </c>
      <c r="H55" s="96">
        <v>12000</v>
      </c>
      <c r="I55" s="97" t="s">
        <v>42</v>
      </c>
      <c r="J55" s="98" t="s">
        <v>42</v>
      </c>
      <c r="K55" s="96">
        <v>0</v>
      </c>
      <c r="L55" s="96">
        <v>0</v>
      </c>
      <c r="M55" s="96">
        <v>0</v>
      </c>
      <c r="N55" s="96">
        <v>0</v>
      </c>
      <c r="O55" s="99">
        <v>0</v>
      </c>
      <c r="P55" s="99">
        <v>0</v>
      </c>
      <c r="Q55" s="96">
        <v>0</v>
      </c>
      <c r="R55" s="100">
        <v>0</v>
      </c>
      <c r="S55" s="96">
        <v>0</v>
      </c>
      <c r="T55" s="100">
        <v>0</v>
      </c>
      <c r="U55" s="96">
        <v>25200000000</v>
      </c>
      <c r="V55" s="100">
        <v>7.0000000000000007E-2</v>
      </c>
      <c r="W55" s="99">
        <v>2100000</v>
      </c>
    </row>
    <row r="56" spans="1:23">
      <c r="A56" s="93">
        <f t="shared" si="0"/>
        <v>51</v>
      </c>
      <c r="B56" s="103" t="s">
        <v>100</v>
      </c>
      <c r="C56" s="96">
        <v>2200</v>
      </c>
      <c r="D56" s="96" t="s">
        <v>42</v>
      </c>
      <c r="E56" s="96" t="s">
        <v>42</v>
      </c>
      <c r="F56" s="96" t="s">
        <v>42</v>
      </c>
      <c r="G56" s="96" t="s">
        <v>42</v>
      </c>
      <c r="H56" s="96">
        <v>2200</v>
      </c>
      <c r="I56" s="97" t="s">
        <v>42</v>
      </c>
      <c r="J56" s="98" t="s">
        <v>42</v>
      </c>
      <c r="K56" s="96">
        <v>0</v>
      </c>
      <c r="L56" s="96">
        <v>0</v>
      </c>
      <c r="M56" s="96">
        <v>0</v>
      </c>
      <c r="N56" s="96">
        <v>0</v>
      </c>
      <c r="O56" s="99">
        <v>0</v>
      </c>
      <c r="P56" s="99">
        <v>0</v>
      </c>
      <c r="Q56" s="96">
        <v>0</v>
      </c>
      <c r="R56" s="100">
        <v>0</v>
      </c>
      <c r="S56" s="96">
        <v>0</v>
      </c>
      <c r="T56" s="100">
        <v>0</v>
      </c>
      <c r="U56" s="96">
        <v>2794000000</v>
      </c>
      <c r="V56" s="100">
        <v>0.01</v>
      </c>
      <c r="W56" s="99">
        <v>1270000</v>
      </c>
    </row>
    <row r="57" spans="1:23">
      <c r="A57" s="93">
        <f t="shared" si="0"/>
        <v>52</v>
      </c>
      <c r="B57" s="103" t="s">
        <v>101</v>
      </c>
      <c r="C57" s="96">
        <v>5000</v>
      </c>
      <c r="D57" s="96">
        <v>4900</v>
      </c>
      <c r="E57" s="96">
        <v>4900</v>
      </c>
      <c r="F57" s="96">
        <v>4900</v>
      </c>
      <c r="G57" s="96">
        <v>4900</v>
      </c>
      <c r="H57" s="96">
        <v>4900</v>
      </c>
      <c r="I57" s="97">
        <v>-100</v>
      </c>
      <c r="J57" s="98">
        <v>-2</v>
      </c>
      <c r="K57" s="96">
        <v>500</v>
      </c>
      <c r="L57" s="96">
        <v>2450000</v>
      </c>
      <c r="M57" s="96">
        <v>0</v>
      </c>
      <c r="N57" s="96">
        <v>0</v>
      </c>
      <c r="O57" s="99">
        <v>0</v>
      </c>
      <c r="P57" s="99">
        <v>0</v>
      </c>
      <c r="Q57" s="96">
        <v>500</v>
      </c>
      <c r="R57" s="100">
        <v>0.01</v>
      </c>
      <c r="S57" s="96">
        <v>2450000</v>
      </c>
      <c r="T57" s="100">
        <v>0</v>
      </c>
      <c r="U57" s="96">
        <v>105361799200</v>
      </c>
      <c r="V57" s="100">
        <v>0.28000000000000003</v>
      </c>
      <c r="W57" s="99">
        <v>21502408</v>
      </c>
    </row>
    <row r="58" spans="1:23">
      <c r="A58" s="93">
        <f t="shared" si="0"/>
        <v>53</v>
      </c>
      <c r="B58" s="103" t="s">
        <v>102</v>
      </c>
      <c r="C58" s="96">
        <v>13800</v>
      </c>
      <c r="D58" s="96" t="s">
        <v>42</v>
      </c>
      <c r="E58" s="96" t="s">
        <v>42</v>
      </c>
      <c r="F58" s="96" t="s">
        <v>42</v>
      </c>
      <c r="G58" s="96" t="s">
        <v>42</v>
      </c>
      <c r="H58" s="96">
        <v>13800</v>
      </c>
      <c r="I58" s="97" t="s">
        <v>42</v>
      </c>
      <c r="J58" s="98" t="s">
        <v>42</v>
      </c>
      <c r="K58" s="96">
        <v>0</v>
      </c>
      <c r="L58" s="96">
        <v>0</v>
      </c>
      <c r="M58" s="96">
        <v>0</v>
      </c>
      <c r="N58" s="96">
        <v>0</v>
      </c>
      <c r="O58" s="99">
        <v>0</v>
      </c>
      <c r="P58" s="99">
        <v>0</v>
      </c>
      <c r="Q58" s="96">
        <v>0</v>
      </c>
      <c r="R58" s="100">
        <v>0</v>
      </c>
      <c r="S58" s="96">
        <v>0</v>
      </c>
      <c r="T58" s="100">
        <v>0</v>
      </c>
      <c r="U58" s="96">
        <v>50469360000</v>
      </c>
      <c r="V58" s="100">
        <v>0.14000000000000001</v>
      </c>
      <c r="W58" s="99">
        <v>3657200</v>
      </c>
    </row>
    <row r="59" spans="1:23">
      <c r="A59" s="93">
        <f t="shared" si="0"/>
        <v>54</v>
      </c>
      <c r="B59" s="103" t="s">
        <v>103</v>
      </c>
      <c r="C59" s="96">
        <v>23500</v>
      </c>
      <c r="D59" s="96" t="s">
        <v>42</v>
      </c>
      <c r="E59" s="96" t="s">
        <v>42</v>
      </c>
      <c r="F59" s="96" t="s">
        <v>42</v>
      </c>
      <c r="G59" s="96" t="s">
        <v>42</v>
      </c>
      <c r="H59" s="96">
        <v>23500</v>
      </c>
      <c r="I59" s="97" t="s">
        <v>42</v>
      </c>
      <c r="J59" s="98" t="s">
        <v>42</v>
      </c>
      <c r="K59" s="96">
        <v>0</v>
      </c>
      <c r="L59" s="96">
        <v>0</v>
      </c>
      <c r="M59" s="96">
        <v>0</v>
      </c>
      <c r="N59" s="96">
        <v>0</v>
      </c>
      <c r="O59" s="99">
        <v>0</v>
      </c>
      <c r="P59" s="99">
        <v>0</v>
      </c>
      <c r="Q59" s="96">
        <v>0</v>
      </c>
      <c r="R59" s="100">
        <v>0</v>
      </c>
      <c r="S59" s="96">
        <v>0</v>
      </c>
      <c r="T59" s="100">
        <v>0</v>
      </c>
      <c r="U59" s="96">
        <v>187070246000</v>
      </c>
      <c r="V59" s="100">
        <v>0.5</v>
      </c>
      <c r="W59" s="99">
        <v>7960436</v>
      </c>
    </row>
    <row r="60" spans="1:23">
      <c r="A60" s="93">
        <f t="shared" si="0"/>
        <v>55</v>
      </c>
      <c r="B60" s="103" t="s">
        <v>104</v>
      </c>
      <c r="C60" s="96">
        <v>8600</v>
      </c>
      <c r="D60" s="96" t="s">
        <v>42</v>
      </c>
      <c r="E60" s="96" t="s">
        <v>42</v>
      </c>
      <c r="F60" s="96" t="s">
        <v>42</v>
      </c>
      <c r="G60" s="96" t="s">
        <v>42</v>
      </c>
      <c r="H60" s="96">
        <v>8600</v>
      </c>
      <c r="I60" s="97" t="s">
        <v>42</v>
      </c>
      <c r="J60" s="98" t="s">
        <v>42</v>
      </c>
      <c r="K60" s="96">
        <v>0</v>
      </c>
      <c r="L60" s="96">
        <v>0</v>
      </c>
      <c r="M60" s="96">
        <v>0</v>
      </c>
      <c r="N60" s="96">
        <v>0</v>
      </c>
      <c r="O60" s="99">
        <v>0</v>
      </c>
      <c r="P60" s="99">
        <v>0</v>
      </c>
      <c r="Q60" s="96">
        <v>0</v>
      </c>
      <c r="R60" s="100">
        <v>0</v>
      </c>
      <c r="S60" s="96">
        <v>0</v>
      </c>
      <c r="T60" s="100">
        <v>0</v>
      </c>
      <c r="U60" s="96">
        <v>57693452600</v>
      </c>
      <c r="V60" s="100">
        <v>0.16</v>
      </c>
      <c r="W60" s="99">
        <v>6708541</v>
      </c>
    </row>
    <row r="61" spans="1:23">
      <c r="A61" s="93">
        <f t="shared" si="0"/>
        <v>56</v>
      </c>
      <c r="B61" s="103" t="s">
        <v>105</v>
      </c>
      <c r="C61" s="96">
        <v>5900</v>
      </c>
      <c r="D61" s="96">
        <v>6200</v>
      </c>
      <c r="E61" s="96">
        <v>6200</v>
      </c>
      <c r="F61" s="96">
        <v>6200</v>
      </c>
      <c r="G61" s="96">
        <v>6200</v>
      </c>
      <c r="H61" s="96">
        <v>6200</v>
      </c>
      <c r="I61" s="97">
        <v>300</v>
      </c>
      <c r="J61" s="98">
        <v>5.08</v>
      </c>
      <c r="K61" s="96">
        <v>100</v>
      </c>
      <c r="L61" s="96">
        <v>620000</v>
      </c>
      <c r="M61" s="96">
        <v>0</v>
      </c>
      <c r="N61" s="96">
        <v>0</v>
      </c>
      <c r="O61" s="99">
        <v>0</v>
      </c>
      <c r="P61" s="99">
        <v>0</v>
      </c>
      <c r="Q61" s="96">
        <v>100</v>
      </c>
      <c r="R61" s="100">
        <v>0</v>
      </c>
      <c r="S61" s="96">
        <v>620000</v>
      </c>
      <c r="T61" s="100">
        <v>0</v>
      </c>
      <c r="U61" s="96">
        <v>24800000000</v>
      </c>
      <c r="V61" s="100">
        <v>7.0000000000000007E-2</v>
      </c>
      <c r="W61" s="99">
        <v>4000000</v>
      </c>
    </row>
    <row r="62" spans="1:23">
      <c r="A62" s="93">
        <f t="shared" si="0"/>
        <v>57</v>
      </c>
      <c r="B62" s="103" t="s">
        <v>106</v>
      </c>
      <c r="C62" s="96">
        <v>12700</v>
      </c>
      <c r="D62" s="96">
        <v>12700</v>
      </c>
      <c r="E62" s="96">
        <v>12700</v>
      </c>
      <c r="F62" s="96">
        <v>12700</v>
      </c>
      <c r="G62" s="96">
        <v>12700</v>
      </c>
      <c r="H62" s="96">
        <v>12700</v>
      </c>
      <c r="I62" s="97">
        <v>0</v>
      </c>
      <c r="J62" s="98">
        <v>0</v>
      </c>
      <c r="K62" s="96">
        <v>1500</v>
      </c>
      <c r="L62" s="96">
        <v>19050000</v>
      </c>
      <c r="M62" s="96">
        <v>0</v>
      </c>
      <c r="N62" s="96">
        <v>0</v>
      </c>
      <c r="O62" s="99">
        <v>0</v>
      </c>
      <c r="P62" s="99">
        <v>0</v>
      </c>
      <c r="Q62" s="96">
        <v>1500</v>
      </c>
      <c r="R62" s="100">
        <v>0.02</v>
      </c>
      <c r="S62" s="96">
        <v>19050000</v>
      </c>
      <c r="T62" s="100">
        <v>0.01</v>
      </c>
      <c r="U62" s="96">
        <v>27202485600</v>
      </c>
      <c r="V62" s="100">
        <v>7.0000000000000007E-2</v>
      </c>
      <c r="W62" s="99">
        <v>2141928</v>
      </c>
    </row>
    <row r="63" spans="1:23">
      <c r="A63" s="93">
        <f t="shared" si="0"/>
        <v>58</v>
      </c>
      <c r="B63" s="103" t="s">
        <v>107</v>
      </c>
      <c r="C63" s="96">
        <v>8300</v>
      </c>
      <c r="D63" s="96" t="s">
        <v>42</v>
      </c>
      <c r="E63" s="96" t="s">
        <v>42</v>
      </c>
      <c r="F63" s="96" t="s">
        <v>42</v>
      </c>
      <c r="G63" s="96" t="s">
        <v>42</v>
      </c>
      <c r="H63" s="96">
        <v>8300</v>
      </c>
      <c r="I63" s="97" t="s">
        <v>42</v>
      </c>
      <c r="J63" s="98" t="s">
        <v>42</v>
      </c>
      <c r="K63" s="96">
        <v>0</v>
      </c>
      <c r="L63" s="96">
        <v>0</v>
      </c>
      <c r="M63" s="96">
        <v>0</v>
      </c>
      <c r="N63" s="96">
        <v>0</v>
      </c>
      <c r="O63" s="99">
        <v>0</v>
      </c>
      <c r="P63" s="99">
        <v>0</v>
      </c>
      <c r="Q63" s="96">
        <v>0</v>
      </c>
      <c r="R63" s="100">
        <v>0</v>
      </c>
      <c r="S63" s="96">
        <v>0</v>
      </c>
      <c r="T63" s="100">
        <v>0</v>
      </c>
      <c r="U63" s="96">
        <v>29879568400</v>
      </c>
      <c r="V63" s="100">
        <v>0.08</v>
      </c>
      <c r="W63" s="99">
        <v>3599948</v>
      </c>
    </row>
    <row r="64" spans="1:23">
      <c r="A64" s="93">
        <f t="shared" si="0"/>
        <v>59</v>
      </c>
      <c r="B64" s="103" t="s">
        <v>108</v>
      </c>
      <c r="C64" s="96">
        <v>20000</v>
      </c>
      <c r="D64" s="96" t="s">
        <v>42</v>
      </c>
      <c r="E64" s="96" t="s">
        <v>42</v>
      </c>
      <c r="F64" s="96" t="s">
        <v>42</v>
      </c>
      <c r="G64" s="96" t="s">
        <v>42</v>
      </c>
      <c r="H64" s="96">
        <v>20000</v>
      </c>
      <c r="I64" s="97" t="s">
        <v>42</v>
      </c>
      <c r="J64" s="98" t="s">
        <v>42</v>
      </c>
      <c r="K64" s="96">
        <v>0</v>
      </c>
      <c r="L64" s="96">
        <v>0</v>
      </c>
      <c r="M64" s="96">
        <v>0</v>
      </c>
      <c r="N64" s="96">
        <v>0</v>
      </c>
      <c r="O64" s="99">
        <v>0</v>
      </c>
      <c r="P64" s="99">
        <v>0</v>
      </c>
      <c r="Q64" s="96">
        <v>0</v>
      </c>
      <c r="R64" s="100">
        <v>0</v>
      </c>
      <c r="S64" s="96">
        <v>0</v>
      </c>
      <c r="T64" s="100">
        <v>0</v>
      </c>
      <c r="U64" s="96">
        <v>24000000000</v>
      </c>
      <c r="V64" s="100">
        <v>0.06</v>
      </c>
      <c r="W64" s="99">
        <v>1200000</v>
      </c>
    </row>
    <row r="65" spans="1:23">
      <c r="A65" s="93">
        <f t="shared" si="0"/>
        <v>60</v>
      </c>
      <c r="B65" s="103" t="s">
        <v>109</v>
      </c>
      <c r="C65" s="96">
        <v>2500</v>
      </c>
      <c r="D65" s="96" t="s">
        <v>42</v>
      </c>
      <c r="E65" s="96" t="s">
        <v>42</v>
      </c>
      <c r="F65" s="96" t="s">
        <v>42</v>
      </c>
      <c r="G65" s="96" t="s">
        <v>42</v>
      </c>
      <c r="H65" s="96">
        <v>2500</v>
      </c>
      <c r="I65" s="97" t="s">
        <v>42</v>
      </c>
      <c r="J65" s="98" t="s">
        <v>42</v>
      </c>
      <c r="K65" s="96">
        <v>0</v>
      </c>
      <c r="L65" s="96">
        <v>0</v>
      </c>
      <c r="M65" s="96">
        <v>0</v>
      </c>
      <c r="N65" s="96">
        <v>0</v>
      </c>
      <c r="O65" s="99">
        <v>0</v>
      </c>
      <c r="P65" s="99">
        <v>0</v>
      </c>
      <c r="Q65" s="96">
        <v>0</v>
      </c>
      <c r="R65" s="100">
        <v>0</v>
      </c>
      <c r="S65" s="96">
        <v>0</v>
      </c>
      <c r="T65" s="100">
        <v>0</v>
      </c>
      <c r="U65" s="96">
        <v>3775250000</v>
      </c>
      <c r="V65" s="100">
        <v>0.01</v>
      </c>
      <c r="W65" s="99">
        <v>1510100</v>
      </c>
    </row>
    <row r="66" spans="1:23">
      <c r="A66" s="93">
        <f t="shared" si="0"/>
        <v>61</v>
      </c>
      <c r="B66" s="103" t="s">
        <v>110</v>
      </c>
      <c r="C66" s="96">
        <v>6200</v>
      </c>
      <c r="D66" s="96" t="s">
        <v>42</v>
      </c>
      <c r="E66" s="96" t="s">
        <v>42</v>
      </c>
      <c r="F66" s="96" t="s">
        <v>42</v>
      </c>
      <c r="G66" s="96" t="s">
        <v>42</v>
      </c>
      <c r="H66" s="96">
        <v>6200</v>
      </c>
      <c r="I66" s="97" t="s">
        <v>42</v>
      </c>
      <c r="J66" s="98" t="s">
        <v>42</v>
      </c>
      <c r="K66" s="96">
        <v>0</v>
      </c>
      <c r="L66" s="96">
        <v>0</v>
      </c>
      <c r="M66" s="96">
        <v>0</v>
      </c>
      <c r="N66" s="96">
        <v>0</v>
      </c>
      <c r="O66" s="99">
        <v>0</v>
      </c>
      <c r="P66" s="99">
        <v>0</v>
      </c>
      <c r="Q66" s="96">
        <v>0</v>
      </c>
      <c r="R66" s="100">
        <v>0</v>
      </c>
      <c r="S66" s="96">
        <v>0</v>
      </c>
      <c r="T66" s="100">
        <v>0</v>
      </c>
      <c r="U66" s="96">
        <v>7632572000</v>
      </c>
      <c r="V66" s="100">
        <v>0.02</v>
      </c>
      <c r="W66" s="99">
        <v>1231060</v>
      </c>
    </row>
    <row r="67" spans="1:23">
      <c r="A67" s="93">
        <f t="shared" si="0"/>
        <v>62</v>
      </c>
      <c r="B67" s="103" t="s">
        <v>111</v>
      </c>
      <c r="C67" s="96">
        <v>3200</v>
      </c>
      <c r="D67" s="96" t="s">
        <v>42</v>
      </c>
      <c r="E67" s="96" t="s">
        <v>42</v>
      </c>
      <c r="F67" s="96" t="s">
        <v>42</v>
      </c>
      <c r="G67" s="96" t="s">
        <v>42</v>
      </c>
      <c r="H67" s="96">
        <v>3200</v>
      </c>
      <c r="I67" s="97" t="s">
        <v>42</v>
      </c>
      <c r="J67" s="98" t="s">
        <v>42</v>
      </c>
      <c r="K67" s="96">
        <v>0</v>
      </c>
      <c r="L67" s="96">
        <v>0</v>
      </c>
      <c r="M67" s="96">
        <v>0</v>
      </c>
      <c r="N67" s="96">
        <v>0</v>
      </c>
      <c r="O67" s="99">
        <v>0</v>
      </c>
      <c r="P67" s="99">
        <v>0</v>
      </c>
      <c r="Q67" s="96">
        <v>0</v>
      </c>
      <c r="R67" s="100">
        <v>0</v>
      </c>
      <c r="S67" s="96">
        <v>0</v>
      </c>
      <c r="T67" s="100">
        <v>0</v>
      </c>
      <c r="U67" s="96">
        <v>4800000000</v>
      </c>
      <c r="V67" s="100">
        <v>0.01</v>
      </c>
      <c r="W67" s="99">
        <v>1500000</v>
      </c>
    </row>
    <row r="68" spans="1:23">
      <c r="A68" s="93">
        <f t="shared" si="0"/>
        <v>63</v>
      </c>
      <c r="B68" s="103" t="s">
        <v>112</v>
      </c>
      <c r="C68" s="96">
        <v>1200</v>
      </c>
      <c r="D68" s="96" t="s">
        <v>42</v>
      </c>
      <c r="E68" s="96" t="s">
        <v>42</v>
      </c>
      <c r="F68" s="96" t="s">
        <v>42</v>
      </c>
      <c r="G68" s="96" t="s">
        <v>42</v>
      </c>
      <c r="H68" s="96">
        <v>1200</v>
      </c>
      <c r="I68" s="97" t="s">
        <v>42</v>
      </c>
      <c r="J68" s="98" t="s">
        <v>42</v>
      </c>
      <c r="K68" s="96">
        <v>0</v>
      </c>
      <c r="L68" s="96">
        <v>0</v>
      </c>
      <c r="M68" s="96">
        <v>0</v>
      </c>
      <c r="N68" s="96">
        <v>0</v>
      </c>
      <c r="O68" s="99">
        <v>0</v>
      </c>
      <c r="P68" s="99">
        <v>0</v>
      </c>
      <c r="Q68" s="96">
        <v>0</v>
      </c>
      <c r="R68" s="100">
        <v>0</v>
      </c>
      <c r="S68" s="96">
        <v>0</v>
      </c>
      <c r="T68" s="100">
        <v>0</v>
      </c>
      <c r="U68" s="96">
        <v>4487668800</v>
      </c>
      <c r="V68" s="100">
        <v>0.01</v>
      </c>
      <c r="W68" s="99">
        <v>3739724</v>
      </c>
    </row>
    <row r="69" spans="1:23">
      <c r="A69" s="93">
        <f t="shared" si="0"/>
        <v>64</v>
      </c>
      <c r="B69" s="103" t="s">
        <v>315</v>
      </c>
      <c r="C69" s="96">
        <v>8000</v>
      </c>
      <c r="D69" s="96" t="s">
        <v>42</v>
      </c>
      <c r="E69" s="96" t="s">
        <v>42</v>
      </c>
      <c r="F69" s="96" t="s">
        <v>42</v>
      </c>
      <c r="G69" s="96" t="s">
        <v>42</v>
      </c>
      <c r="H69" s="96">
        <v>8000</v>
      </c>
      <c r="I69" s="97" t="s">
        <v>42</v>
      </c>
      <c r="J69" s="98" t="s">
        <v>42</v>
      </c>
      <c r="K69" s="96">
        <v>0</v>
      </c>
      <c r="L69" s="96">
        <v>0</v>
      </c>
      <c r="M69" s="96">
        <v>0</v>
      </c>
      <c r="N69" s="96">
        <v>0</v>
      </c>
      <c r="O69" s="99">
        <v>0</v>
      </c>
      <c r="P69" s="99">
        <v>0</v>
      </c>
      <c r="Q69" s="96">
        <v>0</v>
      </c>
      <c r="R69" s="100">
        <v>0</v>
      </c>
      <c r="S69" s="96">
        <v>0</v>
      </c>
      <c r="T69" s="100">
        <v>0</v>
      </c>
      <c r="U69" s="96">
        <v>52156000000</v>
      </c>
      <c r="V69" s="100">
        <v>0.14000000000000001</v>
      </c>
      <c r="W69" s="99">
        <v>6519500</v>
      </c>
    </row>
    <row r="70" spans="1:23">
      <c r="A70" s="93">
        <f t="shared" si="0"/>
        <v>65</v>
      </c>
      <c r="B70" s="103" t="s">
        <v>113</v>
      </c>
      <c r="C70" s="96">
        <v>2300</v>
      </c>
      <c r="D70" s="96" t="s">
        <v>42</v>
      </c>
      <c r="E70" s="96" t="s">
        <v>42</v>
      </c>
      <c r="F70" s="96" t="s">
        <v>42</v>
      </c>
      <c r="G70" s="96" t="s">
        <v>42</v>
      </c>
      <c r="H70" s="96">
        <v>2300</v>
      </c>
      <c r="I70" s="97" t="s">
        <v>42</v>
      </c>
      <c r="J70" s="98" t="s">
        <v>42</v>
      </c>
      <c r="K70" s="96">
        <v>0</v>
      </c>
      <c r="L70" s="96">
        <v>0</v>
      </c>
      <c r="M70" s="96">
        <v>0</v>
      </c>
      <c r="N70" s="96">
        <v>0</v>
      </c>
      <c r="O70" s="99">
        <v>0</v>
      </c>
      <c r="P70" s="99">
        <v>0</v>
      </c>
      <c r="Q70" s="96">
        <v>0</v>
      </c>
      <c r="R70" s="100">
        <v>0</v>
      </c>
      <c r="S70" s="96">
        <v>0</v>
      </c>
      <c r="T70" s="100">
        <v>0</v>
      </c>
      <c r="U70" s="96">
        <v>13429697700</v>
      </c>
      <c r="V70" s="100">
        <v>0.04</v>
      </c>
      <c r="W70" s="99">
        <v>5838999</v>
      </c>
    </row>
    <row r="71" spans="1:23">
      <c r="A71" s="93">
        <f t="shared" si="0"/>
        <v>66</v>
      </c>
      <c r="B71" s="103" t="s">
        <v>114</v>
      </c>
      <c r="C71" s="96">
        <v>9000</v>
      </c>
      <c r="D71" s="96" t="s">
        <v>42</v>
      </c>
      <c r="E71" s="96" t="s">
        <v>42</v>
      </c>
      <c r="F71" s="96" t="s">
        <v>42</v>
      </c>
      <c r="G71" s="96" t="s">
        <v>42</v>
      </c>
      <c r="H71" s="96">
        <v>9000</v>
      </c>
      <c r="I71" s="97" t="s">
        <v>42</v>
      </c>
      <c r="J71" s="98" t="s">
        <v>42</v>
      </c>
      <c r="K71" s="96">
        <v>0</v>
      </c>
      <c r="L71" s="96">
        <v>0</v>
      </c>
      <c r="M71" s="96">
        <v>0</v>
      </c>
      <c r="N71" s="96">
        <v>0</v>
      </c>
      <c r="O71" s="99">
        <v>0</v>
      </c>
      <c r="P71" s="99">
        <v>0</v>
      </c>
      <c r="Q71" s="96">
        <v>0</v>
      </c>
      <c r="R71" s="100">
        <v>0</v>
      </c>
      <c r="S71" s="96">
        <v>0</v>
      </c>
      <c r="T71" s="100">
        <v>0</v>
      </c>
      <c r="U71" s="96">
        <v>22500000000</v>
      </c>
      <c r="V71" s="100">
        <v>0.06</v>
      </c>
      <c r="W71" s="99">
        <v>2500000</v>
      </c>
    </row>
    <row r="72" spans="1:23">
      <c r="A72" s="93">
        <f t="shared" si="0"/>
        <v>67</v>
      </c>
      <c r="B72" s="103" t="s">
        <v>115</v>
      </c>
      <c r="C72" s="96">
        <v>4700</v>
      </c>
      <c r="D72" s="96" t="s">
        <v>42</v>
      </c>
      <c r="E72" s="96" t="s">
        <v>42</v>
      </c>
      <c r="F72" s="96" t="s">
        <v>42</v>
      </c>
      <c r="G72" s="96" t="s">
        <v>42</v>
      </c>
      <c r="H72" s="96">
        <v>4700</v>
      </c>
      <c r="I72" s="97" t="s">
        <v>42</v>
      </c>
      <c r="J72" s="98" t="s">
        <v>42</v>
      </c>
      <c r="K72" s="96">
        <v>0</v>
      </c>
      <c r="L72" s="96">
        <v>0</v>
      </c>
      <c r="M72" s="96">
        <v>0</v>
      </c>
      <c r="N72" s="96">
        <v>0</v>
      </c>
      <c r="O72" s="99">
        <v>0</v>
      </c>
      <c r="P72" s="99">
        <v>0</v>
      </c>
      <c r="Q72" s="96">
        <v>0</v>
      </c>
      <c r="R72" s="100">
        <v>0</v>
      </c>
      <c r="S72" s="96">
        <v>0</v>
      </c>
      <c r="T72" s="100">
        <v>0</v>
      </c>
      <c r="U72" s="96">
        <v>211687515900</v>
      </c>
      <c r="V72" s="100">
        <v>0.56999999999999995</v>
      </c>
      <c r="W72" s="99">
        <v>45039897</v>
      </c>
    </row>
    <row r="73" spans="1:23">
      <c r="A73" s="93">
        <f t="shared" si="0"/>
        <v>68</v>
      </c>
      <c r="B73" s="103" t="s">
        <v>116</v>
      </c>
      <c r="C73" s="96">
        <v>700</v>
      </c>
      <c r="D73" s="96" t="s">
        <v>42</v>
      </c>
      <c r="E73" s="96" t="s">
        <v>42</v>
      </c>
      <c r="F73" s="96" t="s">
        <v>42</v>
      </c>
      <c r="G73" s="96" t="s">
        <v>42</v>
      </c>
      <c r="H73" s="96">
        <v>700</v>
      </c>
      <c r="I73" s="97" t="s">
        <v>42</v>
      </c>
      <c r="J73" s="98" t="s">
        <v>42</v>
      </c>
      <c r="K73" s="96">
        <v>0</v>
      </c>
      <c r="L73" s="96">
        <v>0</v>
      </c>
      <c r="M73" s="96">
        <v>0</v>
      </c>
      <c r="N73" s="96">
        <v>0</v>
      </c>
      <c r="O73" s="99">
        <v>0</v>
      </c>
      <c r="P73" s="99">
        <v>0</v>
      </c>
      <c r="Q73" s="96">
        <v>0</v>
      </c>
      <c r="R73" s="100">
        <v>0</v>
      </c>
      <c r="S73" s="96">
        <v>0</v>
      </c>
      <c r="T73" s="100">
        <v>0</v>
      </c>
      <c r="U73" s="96">
        <v>2594335100</v>
      </c>
      <c r="V73" s="100">
        <v>0.01</v>
      </c>
      <c r="W73" s="99">
        <v>3706193</v>
      </c>
    </row>
    <row r="74" spans="1:23">
      <c r="A74" s="93">
        <f t="shared" si="0"/>
        <v>69</v>
      </c>
      <c r="B74" s="103" t="s">
        <v>316</v>
      </c>
      <c r="C74" s="96">
        <v>4400</v>
      </c>
      <c r="D74" s="96">
        <v>4800</v>
      </c>
      <c r="E74" s="96">
        <v>4500</v>
      </c>
      <c r="F74" s="96">
        <v>4800</v>
      </c>
      <c r="G74" s="96">
        <v>4500</v>
      </c>
      <c r="H74" s="96">
        <v>4755</v>
      </c>
      <c r="I74" s="97">
        <v>355</v>
      </c>
      <c r="J74" s="98">
        <v>8.07</v>
      </c>
      <c r="K74" s="96">
        <v>2000</v>
      </c>
      <c r="L74" s="96">
        <v>9510000</v>
      </c>
      <c r="M74" s="96">
        <v>0</v>
      </c>
      <c r="N74" s="96">
        <v>0</v>
      </c>
      <c r="O74" s="99">
        <v>0</v>
      </c>
      <c r="P74" s="99">
        <v>0</v>
      </c>
      <c r="Q74" s="96">
        <v>2000</v>
      </c>
      <c r="R74" s="100">
        <v>0.03</v>
      </c>
      <c r="S74" s="96">
        <v>9510000</v>
      </c>
      <c r="T74" s="100">
        <v>0.01</v>
      </c>
      <c r="U74" s="96">
        <v>25941953355</v>
      </c>
      <c r="V74" s="100">
        <v>7.0000000000000007E-2</v>
      </c>
      <c r="W74" s="99">
        <v>5455721</v>
      </c>
    </row>
    <row r="75" spans="1:23">
      <c r="A75" s="93">
        <f t="shared" ref="A75:A138" si="1">A74+1</f>
        <v>70</v>
      </c>
      <c r="B75" s="103" t="s">
        <v>117</v>
      </c>
      <c r="C75" s="96">
        <v>2200</v>
      </c>
      <c r="D75" s="96" t="s">
        <v>42</v>
      </c>
      <c r="E75" s="96" t="s">
        <v>42</v>
      </c>
      <c r="F75" s="96" t="s">
        <v>42</v>
      </c>
      <c r="G75" s="96" t="s">
        <v>42</v>
      </c>
      <c r="H75" s="96">
        <v>2200</v>
      </c>
      <c r="I75" s="97" t="s">
        <v>42</v>
      </c>
      <c r="J75" s="98" t="s">
        <v>42</v>
      </c>
      <c r="K75" s="96">
        <v>0</v>
      </c>
      <c r="L75" s="96">
        <v>0</v>
      </c>
      <c r="M75" s="96">
        <v>0</v>
      </c>
      <c r="N75" s="96">
        <v>0</v>
      </c>
      <c r="O75" s="99">
        <v>0</v>
      </c>
      <c r="P75" s="99">
        <v>0</v>
      </c>
      <c r="Q75" s="96">
        <v>0</v>
      </c>
      <c r="R75" s="100">
        <v>0</v>
      </c>
      <c r="S75" s="96">
        <v>0</v>
      </c>
      <c r="T75" s="100">
        <v>0</v>
      </c>
      <c r="U75" s="96">
        <v>6952000000</v>
      </c>
      <c r="V75" s="100">
        <v>0.02</v>
      </c>
      <c r="W75" s="99">
        <v>3160000</v>
      </c>
    </row>
    <row r="76" spans="1:23">
      <c r="A76" s="93">
        <f t="shared" si="1"/>
        <v>71</v>
      </c>
      <c r="B76" s="103" t="s">
        <v>118</v>
      </c>
      <c r="C76" s="96">
        <v>10000</v>
      </c>
      <c r="D76" s="96" t="s">
        <v>42</v>
      </c>
      <c r="E76" s="96" t="s">
        <v>42</v>
      </c>
      <c r="F76" s="96" t="s">
        <v>42</v>
      </c>
      <c r="G76" s="96" t="s">
        <v>42</v>
      </c>
      <c r="H76" s="96">
        <v>10000</v>
      </c>
      <c r="I76" s="97" t="s">
        <v>42</v>
      </c>
      <c r="J76" s="98" t="s">
        <v>42</v>
      </c>
      <c r="K76" s="96">
        <v>0</v>
      </c>
      <c r="L76" s="96">
        <v>0</v>
      </c>
      <c r="M76" s="96">
        <v>0</v>
      </c>
      <c r="N76" s="96">
        <v>0</v>
      </c>
      <c r="O76" s="99">
        <v>0</v>
      </c>
      <c r="P76" s="99">
        <v>0</v>
      </c>
      <c r="Q76" s="96">
        <v>0</v>
      </c>
      <c r="R76" s="100">
        <v>0</v>
      </c>
      <c r="S76" s="96">
        <v>0</v>
      </c>
      <c r="T76" s="100">
        <v>0</v>
      </c>
      <c r="U76" s="96">
        <v>51650000000</v>
      </c>
      <c r="V76" s="100">
        <v>0.14000000000000001</v>
      </c>
      <c r="W76" s="99">
        <v>5165000</v>
      </c>
    </row>
    <row r="77" spans="1:23">
      <c r="A77" s="93">
        <f t="shared" si="1"/>
        <v>72</v>
      </c>
      <c r="B77" s="103" t="s">
        <v>119</v>
      </c>
      <c r="C77" s="96">
        <v>29800</v>
      </c>
      <c r="D77" s="96">
        <v>32400</v>
      </c>
      <c r="E77" s="96">
        <v>29600</v>
      </c>
      <c r="F77" s="96">
        <v>32400</v>
      </c>
      <c r="G77" s="96">
        <v>29600</v>
      </c>
      <c r="H77" s="96">
        <v>29950</v>
      </c>
      <c r="I77" s="97">
        <v>150</v>
      </c>
      <c r="J77" s="98">
        <v>0.5</v>
      </c>
      <c r="K77" s="96">
        <v>800</v>
      </c>
      <c r="L77" s="96">
        <v>23960000</v>
      </c>
      <c r="M77" s="96">
        <v>0</v>
      </c>
      <c r="N77" s="96">
        <v>0</v>
      </c>
      <c r="O77" s="99">
        <v>0</v>
      </c>
      <c r="P77" s="99">
        <v>0</v>
      </c>
      <c r="Q77" s="96">
        <v>800</v>
      </c>
      <c r="R77" s="100">
        <v>0.01</v>
      </c>
      <c r="S77" s="96">
        <v>23960000</v>
      </c>
      <c r="T77" s="100">
        <v>0.02</v>
      </c>
      <c r="U77" s="96">
        <v>79665502500</v>
      </c>
      <c r="V77" s="100">
        <v>0.21</v>
      </c>
      <c r="W77" s="99">
        <v>2659950</v>
      </c>
    </row>
    <row r="78" spans="1:23">
      <c r="A78" s="93">
        <f t="shared" si="1"/>
        <v>73</v>
      </c>
      <c r="B78" s="103" t="s">
        <v>120</v>
      </c>
      <c r="C78" s="96">
        <v>17100</v>
      </c>
      <c r="D78" s="96" t="s">
        <v>42</v>
      </c>
      <c r="E78" s="96" t="s">
        <v>42</v>
      </c>
      <c r="F78" s="96" t="s">
        <v>42</v>
      </c>
      <c r="G78" s="96" t="s">
        <v>42</v>
      </c>
      <c r="H78" s="96">
        <v>17100</v>
      </c>
      <c r="I78" s="97" t="s">
        <v>42</v>
      </c>
      <c r="J78" s="98" t="s">
        <v>42</v>
      </c>
      <c r="K78" s="96">
        <v>0</v>
      </c>
      <c r="L78" s="96">
        <v>0</v>
      </c>
      <c r="M78" s="96">
        <v>0</v>
      </c>
      <c r="N78" s="96">
        <v>0</v>
      </c>
      <c r="O78" s="99">
        <v>0</v>
      </c>
      <c r="P78" s="99">
        <v>0</v>
      </c>
      <c r="Q78" s="96">
        <v>0</v>
      </c>
      <c r="R78" s="100">
        <v>0</v>
      </c>
      <c r="S78" s="96">
        <v>0</v>
      </c>
      <c r="T78" s="100">
        <v>0</v>
      </c>
      <c r="U78" s="96">
        <v>51221340000</v>
      </c>
      <c r="V78" s="100">
        <v>0.14000000000000001</v>
      </c>
      <c r="W78" s="99">
        <v>2995400</v>
      </c>
    </row>
    <row r="79" spans="1:23">
      <c r="A79" s="93">
        <f t="shared" si="1"/>
        <v>74</v>
      </c>
      <c r="B79" s="103" t="s">
        <v>121</v>
      </c>
      <c r="C79" s="96">
        <v>51400</v>
      </c>
      <c r="D79" s="96" t="s">
        <v>42</v>
      </c>
      <c r="E79" s="96" t="s">
        <v>42</v>
      </c>
      <c r="F79" s="96" t="s">
        <v>42</v>
      </c>
      <c r="G79" s="96" t="s">
        <v>42</v>
      </c>
      <c r="H79" s="96">
        <v>51400</v>
      </c>
      <c r="I79" s="97" t="s">
        <v>42</v>
      </c>
      <c r="J79" s="98" t="s">
        <v>42</v>
      </c>
      <c r="K79" s="96">
        <v>0</v>
      </c>
      <c r="L79" s="96">
        <v>0</v>
      </c>
      <c r="M79" s="96">
        <v>0</v>
      </c>
      <c r="N79" s="96">
        <v>0</v>
      </c>
      <c r="O79" s="99">
        <v>0</v>
      </c>
      <c r="P79" s="99">
        <v>0</v>
      </c>
      <c r="Q79" s="96">
        <v>0</v>
      </c>
      <c r="R79" s="100">
        <v>0</v>
      </c>
      <c r="S79" s="96">
        <v>0</v>
      </c>
      <c r="T79" s="100">
        <v>0</v>
      </c>
      <c r="U79" s="96">
        <v>162074480000</v>
      </c>
      <c r="V79" s="100">
        <v>0.44</v>
      </c>
      <c r="W79" s="99">
        <v>3153200</v>
      </c>
    </row>
    <row r="80" spans="1:23">
      <c r="A80" s="93">
        <f t="shared" si="1"/>
        <v>75</v>
      </c>
      <c r="B80" s="103" t="s">
        <v>122</v>
      </c>
      <c r="C80" s="96">
        <v>13800</v>
      </c>
      <c r="D80" s="96" t="s">
        <v>42</v>
      </c>
      <c r="E80" s="96" t="s">
        <v>42</v>
      </c>
      <c r="F80" s="96" t="s">
        <v>42</v>
      </c>
      <c r="G80" s="96" t="s">
        <v>42</v>
      </c>
      <c r="H80" s="96">
        <v>13800</v>
      </c>
      <c r="I80" s="97" t="s">
        <v>42</v>
      </c>
      <c r="J80" s="98" t="s">
        <v>42</v>
      </c>
      <c r="K80" s="96">
        <v>0</v>
      </c>
      <c r="L80" s="96">
        <v>0</v>
      </c>
      <c r="M80" s="96">
        <v>0</v>
      </c>
      <c r="N80" s="96">
        <v>0</v>
      </c>
      <c r="O80" s="99">
        <v>0</v>
      </c>
      <c r="P80" s="99">
        <v>0</v>
      </c>
      <c r="Q80" s="96">
        <v>0</v>
      </c>
      <c r="R80" s="100">
        <v>0</v>
      </c>
      <c r="S80" s="96">
        <v>0</v>
      </c>
      <c r="T80" s="100">
        <v>0</v>
      </c>
      <c r="U80" s="96">
        <v>150420000000</v>
      </c>
      <c r="V80" s="100">
        <v>0.4</v>
      </c>
      <c r="W80" s="99">
        <v>10900000</v>
      </c>
    </row>
    <row r="81" spans="1:23">
      <c r="A81" s="93">
        <f t="shared" si="1"/>
        <v>76</v>
      </c>
      <c r="B81" s="103" t="s">
        <v>123</v>
      </c>
      <c r="C81" s="96">
        <v>7900</v>
      </c>
      <c r="D81" s="96" t="s">
        <v>42</v>
      </c>
      <c r="E81" s="96" t="s">
        <v>42</v>
      </c>
      <c r="F81" s="96" t="s">
        <v>42</v>
      </c>
      <c r="G81" s="96" t="s">
        <v>42</v>
      </c>
      <c r="H81" s="96">
        <v>7900</v>
      </c>
      <c r="I81" s="97" t="s">
        <v>42</v>
      </c>
      <c r="J81" s="98" t="s">
        <v>42</v>
      </c>
      <c r="K81" s="96">
        <v>0</v>
      </c>
      <c r="L81" s="96">
        <v>0</v>
      </c>
      <c r="M81" s="96">
        <v>0</v>
      </c>
      <c r="N81" s="96">
        <v>0</v>
      </c>
      <c r="O81" s="99">
        <v>0</v>
      </c>
      <c r="P81" s="99">
        <v>0</v>
      </c>
      <c r="Q81" s="96">
        <v>0</v>
      </c>
      <c r="R81" s="100">
        <v>0</v>
      </c>
      <c r="S81" s="96">
        <v>0</v>
      </c>
      <c r="T81" s="100">
        <v>0</v>
      </c>
      <c r="U81" s="96">
        <v>250348235000</v>
      </c>
      <c r="V81" s="100">
        <v>0.67</v>
      </c>
      <c r="W81" s="99">
        <v>31689650</v>
      </c>
    </row>
    <row r="82" spans="1:23">
      <c r="A82" s="93">
        <f t="shared" si="1"/>
        <v>77</v>
      </c>
      <c r="B82" s="103" t="s">
        <v>124</v>
      </c>
      <c r="C82" s="96">
        <v>26700</v>
      </c>
      <c r="D82" s="96">
        <v>28000</v>
      </c>
      <c r="E82" s="96">
        <v>28000</v>
      </c>
      <c r="F82" s="96">
        <v>28000</v>
      </c>
      <c r="G82" s="96">
        <v>28000</v>
      </c>
      <c r="H82" s="96">
        <v>28000</v>
      </c>
      <c r="I82" s="97">
        <v>1300</v>
      </c>
      <c r="J82" s="98">
        <v>4.87</v>
      </c>
      <c r="K82" s="96">
        <v>100</v>
      </c>
      <c r="L82" s="96">
        <v>2800000</v>
      </c>
      <c r="M82" s="96">
        <v>50000</v>
      </c>
      <c r="N82" s="96">
        <v>1465000000</v>
      </c>
      <c r="O82" s="99">
        <v>0</v>
      </c>
      <c r="P82" s="99">
        <v>0</v>
      </c>
      <c r="Q82" s="96">
        <v>50100</v>
      </c>
      <c r="R82" s="100">
        <v>0.82</v>
      </c>
      <c r="S82" s="96">
        <v>1467800000</v>
      </c>
      <c r="T82" s="100">
        <v>1.05</v>
      </c>
      <c r="U82" s="96">
        <v>159040000000</v>
      </c>
      <c r="V82" s="100">
        <v>0.43</v>
      </c>
      <c r="W82" s="99">
        <v>5680000</v>
      </c>
    </row>
    <row r="83" spans="1:23">
      <c r="A83" s="93">
        <f t="shared" si="1"/>
        <v>78</v>
      </c>
      <c r="B83" s="103" t="s">
        <v>125</v>
      </c>
      <c r="C83" s="96">
        <v>41000</v>
      </c>
      <c r="D83" s="96" t="s">
        <v>42</v>
      </c>
      <c r="E83" s="96" t="s">
        <v>42</v>
      </c>
      <c r="F83" s="96" t="s">
        <v>42</v>
      </c>
      <c r="G83" s="96" t="s">
        <v>42</v>
      </c>
      <c r="H83" s="96">
        <v>41000</v>
      </c>
      <c r="I83" s="97" t="s">
        <v>42</v>
      </c>
      <c r="J83" s="98" t="s">
        <v>42</v>
      </c>
      <c r="K83" s="96">
        <v>0</v>
      </c>
      <c r="L83" s="96">
        <v>0</v>
      </c>
      <c r="M83" s="96">
        <v>0</v>
      </c>
      <c r="N83" s="96">
        <v>0</v>
      </c>
      <c r="O83" s="99">
        <v>0</v>
      </c>
      <c r="P83" s="99">
        <v>0</v>
      </c>
      <c r="Q83" s="96">
        <v>0</v>
      </c>
      <c r="R83" s="100">
        <v>0</v>
      </c>
      <c r="S83" s="96">
        <v>0</v>
      </c>
      <c r="T83" s="100">
        <v>0</v>
      </c>
      <c r="U83" s="96">
        <v>8200000000000</v>
      </c>
      <c r="V83" s="100">
        <v>22.05</v>
      </c>
      <c r="W83" s="99">
        <v>200000000</v>
      </c>
    </row>
    <row r="84" spans="1:23">
      <c r="A84" s="93">
        <f t="shared" si="1"/>
        <v>79</v>
      </c>
      <c r="B84" s="103" t="s">
        <v>126</v>
      </c>
      <c r="C84" s="96">
        <v>6600</v>
      </c>
      <c r="D84" s="96" t="s">
        <v>42</v>
      </c>
      <c r="E84" s="96" t="s">
        <v>42</v>
      </c>
      <c r="F84" s="96" t="s">
        <v>42</v>
      </c>
      <c r="G84" s="96" t="s">
        <v>42</v>
      </c>
      <c r="H84" s="96">
        <v>6600</v>
      </c>
      <c r="I84" s="97" t="s">
        <v>42</v>
      </c>
      <c r="J84" s="98" t="s">
        <v>42</v>
      </c>
      <c r="K84" s="96">
        <v>0</v>
      </c>
      <c r="L84" s="96">
        <v>0</v>
      </c>
      <c r="M84" s="96">
        <v>0</v>
      </c>
      <c r="N84" s="96">
        <v>0</v>
      </c>
      <c r="O84" s="99">
        <v>0</v>
      </c>
      <c r="P84" s="99">
        <v>0</v>
      </c>
      <c r="Q84" s="96">
        <v>0</v>
      </c>
      <c r="R84" s="100">
        <v>0</v>
      </c>
      <c r="S84" s="96">
        <v>0</v>
      </c>
      <c r="T84" s="100">
        <v>0</v>
      </c>
      <c r="U84" s="96">
        <v>39103587600</v>
      </c>
      <c r="V84" s="100">
        <v>0.11</v>
      </c>
      <c r="W84" s="99">
        <v>5924786</v>
      </c>
    </row>
    <row r="85" spans="1:23">
      <c r="A85" s="93">
        <f t="shared" si="1"/>
        <v>80</v>
      </c>
      <c r="B85" s="103" t="s">
        <v>127</v>
      </c>
      <c r="C85" s="96">
        <v>1200</v>
      </c>
      <c r="D85" s="96">
        <v>1200</v>
      </c>
      <c r="E85" s="96">
        <v>1200</v>
      </c>
      <c r="F85" s="96">
        <v>1200</v>
      </c>
      <c r="G85" s="96">
        <v>1200</v>
      </c>
      <c r="H85" s="96">
        <v>1200</v>
      </c>
      <c r="I85" s="97">
        <v>0</v>
      </c>
      <c r="J85" s="98">
        <v>0</v>
      </c>
      <c r="K85" s="96">
        <v>600</v>
      </c>
      <c r="L85" s="96">
        <v>720000</v>
      </c>
      <c r="M85" s="96">
        <v>0</v>
      </c>
      <c r="N85" s="96">
        <v>0</v>
      </c>
      <c r="O85" s="99">
        <v>0</v>
      </c>
      <c r="P85" s="99">
        <v>0</v>
      </c>
      <c r="Q85" s="96">
        <v>600</v>
      </c>
      <c r="R85" s="100">
        <v>0.01</v>
      </c>
      <c r="S85" s="96">
        <v>720000</v>
      </c>
      <c r="T85" s="100">
        <v>0</v>
      </c>
      <c r="U85" s="96">
        <v>23431118400</v>
      </c>
      <c r="V85" s="100">
        <v>0.06</v>
      </c>
      <c r="W85" s="99">
        <v>19525932</v>
      </c>
    </row>
    <row r="86" spans="1:23">
      <c r="A86" s="93">
        <f t="shared" si="1"/>
        <v>81</v>
      </c>
      <c r="B86" s="103" t="s">
        <v>48</v>
      </c>
      <c r="C86" s="96">
        <v>22900</v>
      </c>
      <c r="D86" s="96">
        <v>23000</v>
      </c>
      <c r="E86" s="96">
        <v>22700</v>
      </c>
      <c r="F86" s="96">
        <v>23000</v>
      </c>
      <c r="G86" s="96">
        <v>22500</v>
      </c>
      <c r="H86" s="96">
        <v>22788</v>
      </c>
      <c r="I86" s="97">
        <v>-112</v>
      </c>
      <c r="J86" s="98">
        <v>-0.49</v>
      </c>
      <c r="K86" s="96">
        <v>454000</v>
      </c>
      <c r="L86" s="96">
        <v>10345680000</v>
      </c>
      <c r="M86" s="96">
        <v>0</v>
      </c>
      <c r="N86" s="96">
        <v>0</v>
      </c>
      <c r="O86" s="99">
        <v>0</v>
      </c>
      <c r="P86" s="99">
        <v>0</v>
      </c>
      <c r="Q86" s="96">
        <v>454000</v>
      </c>
      <c r="R86" s="100">
        <v>7.44</v>
      </c>
      <c r="S86" s="96">
        <v>10345680000</v>
      </c>
      <c r="T86" s="100">
        <v>7.39</v>
      </c>
      <c r="U86" s="96">
        <v>5833728000000</v>
      </c>
      <c r="V86" s="100">
        <v>15.69</v>
      </c>
      <c r="W86" s="99">
        <v>256000000</v>
      </c>
    </row>
    <row r="87" spans="1:23">
      <c r="A87" s="93">
        <f t="shared" si="1"/>
        <v>82</v>
      </c>
      <c r="B87" s="103" t="s">
        <v>128</v>
      </c>
      <c r="C87" s="96">
        <v>2100</v>
      </c>
      <c r="D87" s="96">
        <v>2200</v>
      </c>
      <c r="E87" s="96">
        <v>2100</v>
      </c>
      <c r="F87" s="96">
        <v>2200</v>
      </c>
      <c r="G87" s="96">
        <v>2100</v>
      </c>
      <c r="H87" s="96">
        <v>2111</v>
      </c>
      <c r="I87" s="97">
        <v>11</v>
      </c>
      <c r="J87" s="98">
        <v>0.52</v>
      </c>
      <c r="K87" s="96">
        <v>8700</v>
      </c>
      <c r="L87" s="96">
        <v>18370000</v>
      </c>
      <c r="M87" s="96">
        <v>10</v>
      </c>
      <c r="N87" s="96">
        <v>19000</v>
      </c>
      <c r="O87" s="99">
        <v>10</v>
      </c>
      <c r="P87" s="99">
        <v>19000</v>
      </c>
      <c r="Q87" s="96">
        <v>8710</v>
      </c>
      <c r="R87" s="100">
        <v>0.14000000000000001</v>
      </c>
      <c r="S87" s="96">
        <v>18389000</v>
      </c>
      <c r="T87" s="100">
        <v>0.01</v>
      </c>
      <c r="U87" s="96">
        <v>83974687047</v>
      </c>
      <c r="V87" s="100">
        <v>0.23</v>
      </c>
      <c r="W87" s="99">
        <v>39779577</v>
      </c>
    </row>
    <row r="88" spans="1:23">
      <c r="A88" s="93">
        <f t="shared" si="1"/>
        <v>83</v>
      </c>
      <c r="B88" s="103" t="s">
        <v>129</v>
      </c>
      <c r="C88" s="96">
        <v>32700</v>
      </c>
      <c r="D88" s="96">
        <v>29600</v>
      </c>
      <c r="E88" s="96">
        <v>35900</v>
      </c>
      <c r="F88" s="96">
        <v>35900</v>
      </c>
      <c r="G88" s="96">
        <v>29600</v>
      </c>
      <c r="H88" s="96">
        <v>33800</v>
      </c>
      <c r="I88" s="97">
        <v>1100</v>
      </c>
      <c r="J88" s="98">
        <v>3.36</v>
      </c>
      <c r="K88" s="96">
        <v>300</v>
      </c>
      <c r="L88" s="96">
        <v>10140000</v>
      </c>
      <c r="M88" s="96">
        <v>0</v>
      </c>
      <c r="N88" s="96">
        <v>0</v>
      </c>
      <c r="O88" s="99">
        <v>0</v>
      </c>
      <c r="P88" s="99">
        <v>0</v>
      </c>
      <c r="Q88" s="96">
        <v>300</v>
      </c>
      <c r="R88" s="100">
        <v>0</v>
      </c>
      <c r="S88" s="96">
        <v>10140000</v>
      </c>
      <c r="T88" s="100">
        <v>0.01</v>
      </c>
      <c r="U88" s="96">
        <v>169000000000</v>
      </c>
      <c r="V88" s="100">
        <v>0.45</v>
      </c>
      <c r="W88" s="99">
        <v>5000000</v>
      </c>
    </row>
    <row r="89" spans="1:23">
      <c r="A89" s="93">
        <f t="shared" si="1"/>
        <v>84</v>
      </c>
      <c r="B89" s="103" t="s">
        <v>130</v>
      </c>
      <c r="C89" s="96">
        <v>8600</v>
      </c>
      <c r="D89" s="96" t="s">
        <v>42</v>
      </c>
      <c r="E89" s="96" t="s">
        <v>42</v>
      </c>
      <c r="F89" s="96" t="s">
        <v>42</v>
      </c>
      <c r="G89" s="96" t="s">
        <v>42</v>
      </c>
      <c r="H89" s="96">
        <v>8600</v>
      </c>
      <c r="I89" s="97" t="s">
        <v>42</v>
      </c>
      <c r="J89" s="98" t="s">
        <v>42</v>
      </c>
      <c r="K89" s="96">
        <v>0</v>
      </c>
      <c r="L89" s="96">
        <v>0</v>
      </c>
      <c r="M89" s="96">
        <v>0</v>
      </c>
      <c r="N89" s="96">
        <v>0</v>
      </c>
      <c r="O89" s="99">
        <v>0</v>
      </c>
      <c r="P89" s="99">
        <v>0</v>
      </c>
      <c r="Q89" s="96">
        <v>0</v>
      </c>
      <c r="R89" s="100">
        <v>0</v>
      </c>
      <c r="S89" s="96">
        <v>0</v>
      </c>
      <c r="T89" s="100">
        <v>0</v>
      </c>
      <c r="U89" s="96">
        <v>20898000000</v>
      </c>
      <c r="V89" s="100">
        <v>0.06</v>
      </c>
      <c r="W89" s="99">
        <v>2430000</v>
      </c>
    </row>
    <row r="90" spans="1:23">
      <c r="A90" s="93">
        <f t="shared" si="1"/>
        <v>85</v>
      </c>
      <c r="B90" s="103" t="s">
        <v>131</v>
      </c>
      <c r="C90" s="96">
        <v>14600</v>
      </c>
      <c r="D90" s="96">
        <v>13300</v>
      </c>
      <c r="E90" s="96">
        <v>13300</v>
      </c>
      <c r="F90" s="96">
        <v>13300</v>
      </c>
      <c r="G90" s="96">
        <v>13300</v>
      </c>
      <c r="H90" s="96">
        <v>13300</v>
      </c>
      <c r="I90" s="97">
        <v>-1300</v>
      </c>
      <c r="J90" s="98">
        <v>-8.9</v>
      </c>
      <c r="K90" s="96">
        <v>100</v>
      </c>
      <c r="L90" s="96">
        <v>1330000</v>
      </c>
      <c r="M90" s="96">
        <v>0</v>
      </c>
      <c r="N90" s="96">
        <v>0</v>
      </c>
      <c r="O90" s="99">
        <v>0</v>
      </c>
      <c r="P90" s="99">
        <v>0</v>
      </c>
      <c r="Q90" s="96">
        <v>100</v>
      </c>
      <c r="R90" s="100">
        <v>0</v>
      </c>
      <c r="S90" s="96">
        <v>1330000</v>
      </c>
      <c r="T90" s="100">
        <v>0</v>
      </c>
      <c r="U90" s="96">
        <v>119700000000</v>
      </c>
      <c r="V90" s="100">
        <v>0.32</v>
      </c>
      <c r="W90" s="99">
        <v>9000000</v>
      </c>
    </row>
    <row r="91" spans="1:23">
      <c r="A91" s="93">
        <f t="shared" si="1"/>
        <v>86</v>
      </c>
      <c r="B91" s="103" t="s">
        <v>132</v>
      </c>
      <c r="C91" s="96">
        <v>3500</v>
      </c>
      <c r="D91" s="96" t="s">
        <v>42</v>
      </c>
      <c r="E91" s="96" t="s">
        <v>42</v>
      </c>
      <c r="F91" s="96" t="s">
        <v>42</v>
      </c>
      <c r="G91" s="96" t="s">
        <v>42</v>
      </c>
      <c r="H91" s="96">
        <v>3500</v>
      </c>
      <c r="I91" s="97" t="s">
        <v>42</v>
      </c>
      <c r="J91" s="98" t="s">
        <v>42</v>
      </c>
      <c r="K91" s="96">
        <v>0</v>
      </c>
      <c r="L91" s="96">
        <v>0</v>
      </c>
      <c r="M91" s="96">
        <v>0</v>
      </c>
      <c r="N91" s="96">
        <v>0</v>
      </c>
      <c r="O91" s="99">
        <v>0</v>
      </c>
      <c r="P91" s="99">
        <v>0</v>
      </c>
      <c r="Q91" s="96">
        <v>0</v>
      </c>
      <c r="R91" s="100">
        <v>0</v>
      </c>
      <c r="S91" s="96">
        <v>0</v>
      </c>
      <c r="T91" s="100">
        <v>0</v>
      </c>
      <c r="U91" s="96">
        <v>17290000000</v>
      </c>
      <c r="V91" s="100">
        <v>0.05</v>
      </c>
      <c r="W91" s="99">
        <v>4940000</v>
      </c>
    </row>
    <row r="92" spans="1:23">
      <c r="A92" s="93">
        <f t="shared" si="1"/>
        <v>87</v>
      </c>
      <c r="B92" s="103" t="s">
        <v>133</v>
      </c>
      <c r="C92" s="96">
        <v>10000</v>
      </c>
      <c r="D92" s="96" t="s">
        <v>42</v>
      </c>
      <c r="E92" s="96" t="s">
        <v>42</v>
      </c>
      <c r="F92" s="96" t="s">
        <v>42</v>
      </c>
      <c r="G92" s="96" t="s">
        <v>42</v>
      </c>
      <c r="H92" s="96">
        <v>10000</v>
      </c>
      <c r="I92" s="97" t="s">
        <v>42</v>
      </c>
      <c r="J92" s="98" t="s">
        <v>42</v>
      </c>
      <c r="K92" s="96">
        <v>0</v>
      </c>
      <c r="L92" s="96">
        <v>0</v>
      </c>
      <c r="M92" s="96">
        <v>0</v>
      </c>
      <c r="N92" s="96">
        <v>0</v>
      </c>
      <c r="O92" s="99">
        <v>0</v>
      </c>
      <c r="P92" s="99">
        <v>0</v>
      </c>
      <c r="Q92" s="96">
        <v>0</v>
      </c>
      <c r="R92" s="100">
        <v>0</v>
      </c>
      <c r="S92" s="96">
        <v>0</v>
      </c>
      <c r="T92" s="100">
        <v>0</v>
      </c>
      <c r="U92" s="96">
        <v>100000000000</v>
      </c>
      <c r="V92" s="100">
        <v>0.27</v>
      </c>
      <c r="W92" s="99">
        <v>10000000</v>
      </c>
    </row>
    <row r="93" spans="1:23">
      <c r="A93" s="93">
        <f t="shared" si="1"/>
        <v>88</v>
      </c>
      <c r="B93" s="103" t="s">
        <v>134</v>
      </c>
      <c r="C93" s="96">
        <v>7600</v>
      </c>
      <c r="D93" s="96">
        <v>7000</v>
      </c>
      <c r="E93" s="96">
        <v>7000</v>
      </c>
      <c r="F93" s="96">
        <v>7000</v>
      </c>
      <c r="G93" s="96">
        <v>7000</v>
      </c>
      <c r="H93" s="96">
        <v>7000</v>
      </c>
      <c r="I93" s="97">
        <v>-600</v>
      </c>
      <c r="J93" s="98">
        <v>-7.89</v>
      </c>
      <c r="K93" s="96">
        <v>100</v>
      </c>
      <c r="L93" s="96">
        <v>700000</v>
      </c>
      <c r="M93" s="96">
        <v>0</v>
      </c>
      <c r="N93" s="96">
        <v>0</v>
      </c>
      <c r="O93" s="99">
        <v>0</v>
      </c>
      <c r="P93" s="99">
        <v>0</v>
      </c>
      <c r="Q93" s="96">
        <v>100</v>
      </c>
      <c r="R93" s="100">
        <v>0</v>
      </c>
      <c r="S93" s="96">
        <v>700000</v>
      </c>
      <c r="T93" s="100">
        <v>0</v>
      </c>
      <c r="U93" s="96">
        <v>21000000000</v>
      </c>
      <c r="V93" s="100">
        <v>0.06</v>
      </c>
      <c r="W93" s="99">
        <v>3000000</v>
      </c>
    </row>
    <row r="94" spans="1:23">
      <c r="A94" s="93">
        <f t="shared" si="1"/>
        <v>89</v>
      </c>
      <c r="B94" s="103" t="s">
        <v>135</v>
      </c>
      <c r="C94" s="96">
        <v>5800</v>
      </c>
      <c r="D94" s="96">
        <v>5800</v>
      </c>
      <c r="E94" s="96">
        <v>6000</v>
      </c>
      <c r="F94" s="96">
        <v>6000</v>
      </c>
      <c r="G94" s="96">
        <v>5800</v>
      </c>
      <c r="H94" s="96">
        <v>5890</v>
      </c>
      <c r="I94" s="97">
        <v>90</v>
      </c>
      <c r="J94" s="98">
        <v>1.55</v>
      </c>
      <c r="K94" s="96">
        <v>12500</v>
      </c>
      <c r="L94" s="96">
        <v>73620000</v>
      </c>
      <c r="M94" s="96">
        <v>0</v>
      </c>
      <c r="N94" s="96">
        <v>0</v>
      </c>
      <c r="O94" s="99">
        <v>0</v>
      </c>
      <c r="P94" s="99">
        <v>0</v>
      </c>
      <c r="Q94" s="96">
        <v>12500</v>
      </c>
      <c r="R94" s="100">
        <v>0.2</v>
      </c>
      <c r="S94" s="96">
        <v>73620000</v>
      </c>
      <c r="T94" s="100">
        <v>0.05</v>
      </c>
      <c r="U94" s="96">
        <v>294500000000</v>
      </c>
      <c r="V94" s="100">
        <v>0.79</v>
      </c>
      <c r="W94" s="99">
        <v>50000000</v>
      </c>
    </row>
    <row r="95" spans="1:23">
      <c r="A95" s="93">
        <f t="shared" si="1"/>
        <v>90</v>
      </c>
      <c r="B95" s="103" t="s">
        <v>136</v>
      </c>
      <c r="C95" s="96">
        <v>18400</v>
      </c>
      <c r="D95" s="96" t="s">
        <v>42</v>
      </c>
      <c r="E95" s="96" t="s">
        <v>42</v>
      </c>
      <c r="F95" s="96" t="s">
        <v>42</v>
      </c>
      <c r="G95" s="96" t="s">
        <v>42</v>
      </c>
      <c r="H95" s="96">
        <v>18400</v>
      </c>
      <c r="I95" s="97" t="s">
        <v>42</v>
      </c>
      <c r="J95" s="98" t="s">
        <v>42</v>
      </c>
      <c r="K95" s="96">
        <v>0</v>
      </c>
      <c r="L95" s="96">
        <v>0</v>
      </c>
      <c r="M95" s="96">
        <v>0</v>
      </c>
      <c r="N95" s="96">
        <v>0</v>
      </c>
      <c r="O95" s="99">
        <v>0</v>
      </c>
      <c r="P95" s="99">
        <v>0</v>
      </c>
      <c r="Q95" s="96">
        <v>0</v>
      </c>
      <c r="R95" s="100">
        <v>0</v>
      </c>
      <c r="S95" s="96">
        <v>0</v>
      </c>
      <c r="T95" s="100">
        <v>0</v>
      </c>
      <c r="U95" s="96">
        <v>82800000000</v>
      </c>
      <c r="V95" s="100">
        <v>0.22</v>
      </c>
      <c r="W95" s="99">
        <v>4500000</v>
      </c>
    </row>
    <row r="96" spans="1:23">
      <c r="A96" s="93">
        <f t="shared" si="1"/>
        <v>91</v>
      </c>
      <c r="B96" s="103" t="s">
        <v>137</v>
      </c>
      <c r="C96" s="96">
        <v>10500</v>
      </c>
      <c r="D96" s="96">
        <v>10400</v>
      </c>
      <c r="E96" s="96">
        <v>10600</v>
      </c>
      <c r="F96" s="96">
        <v>10600</v>
      </c>
      <c r="G96" s="96">
        <v>10400</v>
      </c>
      <c r="H96" s="96">
        <v>10429</v>
      </c>
      <c r="I96" s="97">
        <v>-71</v>
      </c>
      <c r="J96" s="98">
        <v>-0.68</v>
      </c>
      <c r="K96" s="96">
        <v>1400</v>
      </c>
      <c r="L96" s="96">
        <v>14600000</v>
      </c>
      <c r="M96" s="96">
        <v>0</v>
      </c>
      <c r="N96" s="96">
        <v>0</v>
      </c>
      <c r="O96" s="99">
        <v>0</v>
      </c>
      <c r="P96" s="99">
        <v>0</v>
      </c>
      <c r="Q96" s="96">
        <v>1400</v>
      </c>
      <c r="R96" s="100">
        <v>0.02</v>
      </c>
      <c r="S96" s="96">
        <v>14600000</v>
      </c>
      <c r="T96" s="100">
        <v>0.01</v>
      </c>
      <c r="U96" s="96">
        <v>344157000000</v>
      </c>
      <c r="V96" s="100">
        <v>0.93</v>
      </c>
      <c r="W96" s="99">
        <v>33000000</v>
      </c>
    </row>
    <row r="97" spans="1:23">
      <c r="A97" s="93">
        <f t="shared" si="1"/>
        <v>92</v>
      </c>
      <c r="B97" s="103" t="s">
        <v>138</v>
      </c>
      <c r="C97" s="96">
        <v>20300</v>
      </c>
      <c r="D97" s="96" t="s">
        <v>42</v>
      </c>
      <c r="E97" s="96" t="s">
        <v>42</v>
      </c>
      <c r="F97" s="96" t="s">
        <v>42</v>
      </c>
      <c r="G97" s="96" t="s">
        <v>42</v>
      </c>
      <c r="H97" s="96">
        <v>20300</v>
      </c>
      <c r="I97" s="97" t="s">
        <v>42</v>
      </c>
      <c r="J97" s="98" t="s">
        <v>42</v>
      </c>
      <c r="K97" s="96">
        <v>0</v>
      </c>
      <c r="L97" s="96">
        <v>0</v>
      </c>
      <c r="M97" s="96">
        <v>0</v>
      </c>
      <c r="N97" s="96">
        <v>0</v>
      </c>
      <c r="O97" s="99">
        <v>0</v>
      </c>
      <c r="P97" s="99">
        <v>0</v>
      </c>
      <c r="Q97" s="96">
        <v>0</v>
      </c>
      <c r="R97" s="100">
        <v>0</v>
      </c>
      <c r="S97" s="96">
        <v>0</v>
      </c>
      <c r="T97" s="100">
        <v>0</v>
      </c>
      <c r="U97" s="96">
        <v>64960000000</v>
      </c>
      <c r="V97" s="100">
        <v>0.17</v>
      </c>
      <c r="W97" s="99">
        <v>3200000</v>
      </c>
    </row>
    <row r="98" spans="1:23">
      <c r="A98" s="93">
        <f t="shared" si="1"/>
        <v>93</v>
      </c>
      <c r="B98" s="103" t="s">
        <v>139</v>
      </c>
      <c r="C98" s="96">
        <v>1100</v>
      </c>
      <c r="D98" s="96" t="s">
        <v>42</v>
      </c>
      <c r="E98" s="96" t="s">
        <v>42</v>
      </c>
      <c r="F98" s="96" t="s">
        <v>42</v>
      </c>
      <c r="G98" s="96" t="s">
        <v>42</v>
      </c>
      <c r="H98" s="96">
        <v>1100</v>
      </c>
      <c r="I98" s="97" t="s">
        <v>42</v>
      </c>
      <c r="J98" s="98" t="s">
        <v>42</v>
      </c>
      <c r="K98" s="96">
        <v>0</v>
      </c>
      <c r="L98" s="96">
        <v>0</v>
      </c>
      <c r="M98" s="96">
        <v>0</v>
      </c>
      <c r="N98" s="96">
        <v>0</v>
      </c>
      <c r="O98" s="99">
        <v>0</v>
      </c>
      <c r="P98" s="99">
        <v>0</v>
      </c>
      <c r="Q98" s="96">
        <v>0</v>
      </c>
      <c r="R98" s="100">
        <v>0</v>
      </c>
      <c r="S98" s="96">
        <v>0</v>
      </c>
      <c r="T98" s="100">
        <v>0</v>
      </c>
      <c r="U98" s="96">
        <v>5064823500</v>
      </c>
      <c r="V98" s="100">
        <v>0.01</v>
      </c>
      <c r="W98" s="99">
        <v>4604385</v>
      </c>
    </row>
    <row r="99" spans="1:23">
      <c r="A99" s="93">
        <f t="shared" si="1"/>
        <v>94</v>
      </c>
      <c r="B99" s="103" t="s">
        <v>140</v>
      </c>
      <c r="C99" s="96">
        <v>8100</v>
      </c>
      <c r="D99" s="96" t="s">
        <v>42</v>
      </c>
      <c r="E99" s="96" t="s">
        <v>42</v>
      </c>
      <c r="F99" s="96" t="s">
        <v>42</v>
      </c>
      <c r="G99" s="96" t="s">
        <v>42</v>
      </c>
      <c r="H99" s="96">
        <v>8100</v>
      </c>
      <c r="I99" s="97" t="s">
        <v>42</v>
      </c>
      <c r="J99" s="98" t="s">
        <v>42</v>
      </c>
      <c r="K99" s="96">
        <v>0</v>
      </c>
      <c r="L99" s="96">
        <v>0</v>
      </c>
      <c r="M99" s="96">
        <v>0</v>
      </c>
      <c r="N99" s="96">
        <v>0</v>
      </c>
      <c r="O99" s="99">
        <v>0</v>
      </c>
      <c r="P99" s="99">
        <v>0</v>
      </c>
      <c r="Q99" s="96">
        <v>0</v>
      </c>
      <c r="R99" s="100">
        <v>0</v>
      </c>
      <c r="S99" s="96">
        <v>0</v>
      </c>
      <c r="T99" s="100">
        <v>0</v>
      </c>
      <c r="U99" s="96">
        <v>12960000000</v>
      </c>
      <c r="V99" s="100">
        <v>0.03</v>
      </c>
      <c r="W99" s="99">
        <v>1600000</v>
      </c>
    </row>
    <row r="100" spans="1:23">
      <c r="A100" s="93">
        <f t="shared" si="1"/>
        <v>95</v>
      </c>
      <c r="B100" s="103" t="s">
        <v>141</v>
      </c>
      <c r="C100" s="96">
        <v>6000</v>
      </c>
      <c r="D100" s="96" t="s">
        <v>42</v>
      </c>
      <c r="E100" s="96" t="s">
        <v>42</v>
      </c>
      <c r="F100" s="96" t="s">
        <v>42</v>
      </c>
      <c r="G100" s="96" t="s">
        <v>42</v>
      </c>
      <c r="H100" s="96">
        <v>6000</v>
      </c>
      <c r="I100" s="97" t="s">
        <v>42</v>
      </c>
      <c r="J100" s="98" t="s">
        <v>42</v>
      </c>
      <c r="K100" s="96">
        <v>0</v>
      </c>
      <c r="L100" s="96">
        <v>0</v>
      </c>
      <c r="M100" s="96">
        <v>0</v>
      </c>
      <c r="N100" s="96">
        <v>0</v>
      </c>
      <c r="O100" s="99">
        <v>0</v>
      </c>
      <c r="P100" s="99">
        <v>0</v>
      </c>
      <c r="Q100" s="96">
        <v>0</v>
      </c>
      <c r="R100" s="100">
        <v>0</v>
      </c>
      <c r="S100" s="96">
        <v>0</v>
      </c>
      <c r="T100" s="100">
        <v>0</v>
      </c>
      <c r="U100" s="96">
        <v>40028202000</v>
      </c>
      <c r="V100" s="100">
        <v>0.11</v>
      </c>
      <c r="W100" s="99">
        <v>6671367</v>
      </c>
    </row>
    <row r="101" spans="1:23">
      <c r="A101" s="93">
        <f t="shared" si="1"/>
        <v>96</v>
      </c>
      <c r="B101" s="103" t="s">
        <v>142</v>
      </c>
      <c r="C101" s="96">
        <v>3400</v>
      </c>
      <c r="D101" s="96" t="s">
        <v>42</v>
      </c>
      <c r="E101" s="96" t="s">
        <v>42</v>
      </c>
      <c r="F101" s="96" t="s">
        <v>42</v>
      </c>
      <c r="G101" s="96" t="s">
        <v>42</v>
      </c>
      <c r="H101" s="96">
        <v>3400</v>
      </c>
      <c r="I101" s="97" t="s">
        <v>42</v>
      </c>
      <c r="J101" s="98" t="s">
        <v>42</v>
      </c>
      <c r="K101" s="96">
        <v>0</v>
      </c>
      <c r="L101" s="96">
        <v>0</v>
      </c>
      <c r="M101" s="96">
        <v>0</v>
      </c>
      <c r="N101" s="96">
        <v>0</v>
      </c>
      <c r="O101" s="99">
        <v>0</v>
      </c>
      <c r="P101" s="99">
        <v>0</v>
      </c>
      <c r="Q101" s="96">
        <v>0</v>
      </c>
      <c r="R101" s="100">
        <v>0</v>
      </c>
      <c r="S101" s="96">
        <v>0</v>
      </c>
      <c r="T101" s="100">
        <v>0</v>
      </c>
      <c r="U101" s="96">
        <v>34000000000</v>
      </c>
      <c r="V101" s="100">
        <v>0.09</v>
      </c>
      <c r="W101" s="99">
        <v>10000000</v>
      </c>
    </row>
    <row r="102" spans="1:23">
      <c r="A102" s="93">
        <f t="shared" si="1"/>
        <v>97</v>
      </c>
      <c r="B102" s="103" t="s">
        <v>143</v>
      </c>
      <c r="C102" s="96">
        <v>2000</v>
      </c>
      <c r="D102" s="96">
        <v>2200</v>
      </c>
      <c r="E102" s="96">
        <v>2200</v>
      </c>
      <c r="F102" s="96">
        <v>2200</v>
      </c>
      <c r="G102" s="96">
        <v>2100</v>
      </c>
      <c r="H102" s="96">
        <v>2134</v>
      </c>
      <c r="I102" s="97">
        <v>134</v>
      </c>
      <c r="J102" s="98">
        <v>6.7</v>
      </c>
      <c r="K102" s="96">
        <v>29800</v>
      </c>
      <c r="L102" s="96">
        <v>63580000</v>
      </c>
      <c r="M102" s="96">
        <v>0</v>
      </c>
      <c r="N102" s="96">
        <v>0</v>
      </c>
      <c r="O102" s="99">
        <v>0</v>
      </c>
      <c r="P102" s="99">
        <v>0</v>
      </c>
      <c r="Q102" s="96">
        <v>29800</v>
      </c>
      <c r="R102" s="100">
        <v>0.49</v>
      </c>
      <c r="S102" s="96">
        <v>63580000</v>
      </c>
      <c r="T102" s="100">
        <v>0.05</v>
      </c>
      <c r="U102" s="96">
        <v>46619364000</v>
      </c>
      <c r="V102" s="100">
        <v>0.13</v>
      </c>
      <c r="W102" s="99">
        <v>21846000</v>
      </c>
    </row>
    <row r="103" spans="1:23">
      <c r="A103" s="93">
        <f t="shared" si="1"/>
        <v>98</v>
      </c>
      <c r="B103" s="103" t="s">
        <v>144</v>
      </c>
      <c r="C103" s="96">
        <v>10000</v>
      </c>
      <c r="D103" s="96" t="s">
        <v>42</v>
      </c>
      <c r="E103" s="96" t="s">
        <v>42</v>
      </c>
      <c r="F103" s="96" t="s">
        <v>42</v>
      </c>
      <c r="G103" s="96" t="s">
        <v>42</v>
      </c>
      <c r="H103" s="96">
        <v>10000</v>
      </c>
      <c r="I103" s="97" t="s">
        <v>42</v>
      </c>
      <c r="J103" s="98" t="s">
        <v>42</v>
      </c>
      <c r="K103" s="96">
        <v>0</v>
      </c>
      <c r="L103" s="96">
        <v>0</v>
      </c>
      <c r="M103" s="96">
        <v>0</v>
      </c>
      <c r="N103" s="96">
        <v>0</v>
      </c>
      <c r="O103" s="99">
        <v>0</v>
      </c>
      <c r="P103" s="99">
        <v>0</v>
      </c>
      <c r="Q103" s="96">
        <v>0</v>
      </c>
      <c r="R103" s="100">
        <v>0</v>
      </c>
      <c r="S103" s="96">
        <v>0</v>
      </c>
      <c r="T103" s="100">
        <v>0</v>
      </c>
      <c r="U103" s="96">
        <v>200000000000</v>
      </c>
      <c r="V103" s="100">
        <v>0.54</v>
      </c>
      <c r="W103" s="99">
        <v>20000000</v>
      </c>
    </row>
    <row r="104" spans="1:23">
      <c r="A104" s="93">
        <f t="shared" si="1"/>
        <v>99</v>
      </c>
      <c r="B104" s="104" t="s">
        <v>145</v>
      </c>
      <c r="C104" s="96">
        <v>1300</v>
      </c>
      <c r="D104" s="96">
        <v>1300</v>
      </c>
      <c r="E104" s="96">
        <v>1200</v>
      </c>
      <c r="F104" s="96">
        <v>1300</v>
      </c>
      <c r="G104" s="96">
        <v>1200</v>
      </c>
      <c r="H104" s="96">
        <v>1204</v>
      </c>
      <c r="I104" s="97">
        <v>-96</v>
      </c>
      <c r="J104" s="98">
        <v>-7.38</v>
      </c>
      <c r="K104" s="96">
        <v>30300</v>
      </c>
      <c r="L104" s="96">
        <v>36490000</v>
      </c>
      <c r="M104" s="96">
        <v>0</v>
      </c>
      <c r="N104" s="96">
        <v>0</v>
      </c>
      <c r="O104" s="99">
        <v>0</v>
      </c>
      <c r="P104" s="99">
        <v>0</v>
      </c>
      <c r="Q104" s="96">
        <v>30300</v>
      </c>
      <c r="R104" s="100">
        <v>0.5</v>
      </c>
      <c r="S104" s="96">
        <v>36490000</v>
      </c>
      <c r="T104" s="100">
        <v>0.03</v>
      </c>
      <c r="U104" s="96">
        <v>18060000000</v>
      </c>
      <c r="V104" s="100">
        <v>0.05</v>
      </c>
      <c r="W104" s="99">
        <v>15000000</v>
      </c>
    </row>
    <row r="105" spans="1:23">
      <c r="A105" s="93">
        <f t="shared" si="1"/>
        <v>100</v>
      </c>
      <c r="B105" s="103" t="s">
        <v>146</v>
      </c>
      <c r="C105" s="96">
        <v>5300</v>
      </c>
      <c r="D105" s="96">
        <v>5300</v>
      </c>
      <c r="E105" s="96">
        <v>5400</v>
      </c>
      <c r="F105" s="96">
        <v>5400</v>
      </c>
      <c r="G105" s="96">
        <v>5300</v>
      </c>
      <c r="H105" s="96">
        <v>5356</v>
      </c>
      <c r="I105" s="97">
        <v>56</v>
      </c>
      <c r="J105" s="98">
        <v>1.06</v>
      </c>
      <c r="K105" s="96">
        <v>7200</v>
      </c>
      <c r="L105" s="96">
        <v>38560000</v>
      </c>
      <c r="M105" s="96">
        <v>0</v>
      </c>
      <c r="N105" s="96">
        <v>0</v>
      </c>
      <c r="O105" s="99">
        <v>0</v>
      </c>
      <c r="P105" s="99">
        <v>0</v>
      </c>
      <c r="Q105" s="96">
        <v>7200</v>
      </c>
      <c r="R105" s="100">
        <v>0.12</v>
      </c>
      <c r="S105" s="96">
        <v>38560000</v>
      </c>
      <c r="T105" s="100">
        <v>0.03</v>
      </c>
      <c r="U105" s="96">
        <v>8034000000</v>
      </c>
      <c r="V105" s="100">
        <v>0.02</v>
      </c>
      <c r="W105" s="99">
        <v>1500000</v>
      </c>
    </row>
    <row r="106" spans="1:23">
      <c r="A106" s="93">
        <f t="shared" si="1"/>
        <v>101</v>
      </c>
      <c r="B106" s="103" t="s">
        <v>147</v>
      </c>
      <c r="C106" s="96">
        <v>5000</v>
      </c>
      <c r="D106" s="96" t="s">
        <v>42</v>
      </c>
      <c r="E106" s="96" t="s">
        <v>42</v>
      </c>
      <c r="F106" s="96" t="s">
        <v>42</v>
      </c>
      <c r="G106" s="96" t="s">
        <v>42</v>
      </c>
      <c r="H106" s="96">
        <v>5000</v>
      </c>
      <c r="I106" s="97" t="s">
        <v>42</v>
      </c>
      <c r="J106" s="98" t="s">
        <v>42</v>
      </c>
      <c r="K106" s="96">
        <v>0</v>
      </c>
      <c r="L106" s="96">
        <v>0</v>
      </c>
      <c r="M106" s="96">
        <v>0</v>
      </c>
      <c r="N106" s="96">
        <v>0</v>
      </c>
      <c r="O106" s="99">
        <v>0</v>
      </c>
      <c r="P106" s="99">
        <v>0</v>
      </c>
      <c r="Q106" s="96">
        <v>0</v>
      </c>
      <c r="R106" s="100">
        <v>0</v>
      </c>
      <c r="S106" s="96">
        <v>0</v>
      </c>
      <c r="T106" s="100">
        <v>0</v>
      </c>
      <c r="U106" s="96">
        <v>92915500000</v>
      </c>
      <c r="V106" s="100">
        <v>0.25</v>
      </c>
      <c r="W106" s="99">
        <v>18583100</v>
      </c>
    </row>
    <row r="107" spans="1:23">
      <c r="A107" s="93">
        <f t="shared" si="1"/>
        <v>102</v>
      </c>
      <c r="B107" s="103" t="s">
        <v>321</v>
      </c>
      <c r="C107" s="96">
        <v>10800</v>
      </c>
      <c r="D107" s="96">
        <v>10000</v>
      </c>
      <c r="E107" s="96">
        <v>10000</v>
      </c>
      <c r="F107" s="96">
        <v>10000</v>
      </c>
      <c r="G107" s="96">
        <v>10000</v>
      </c>
      <c r="H107" s="96">
        <v>10000</v>
      </c>
      <c r="I107" s="97">
        <v>-800</v>
      </c>
      <c r="J107" s="98">
        <v>-7.41</v>
      </c>
      <c r="K107" s="96">
        <v>2000</v>
      </c>
      <c r="L107" s="96">
        <v>20000000</v>
      </c>
      <c r="M107" s="96">
        <v>0</v>
      </c>
      <c r="N107" s="96">
        <v>0</v>
      </c>
      <c r="O107" s="99">
        <v>0</v>
      </c>
      <c r="P107" s="99">
        <v>0</v>
      </c>
      <c r="Q107" s="96">
        <v>2000</v>
      </c>
      <c r="R107" s="100">
        <v>0.03</v>
      </c>
      <c r="S107" s="96">
        <v>20000000</v>
      </c>
      <c r="T107" s="100">
        <v>0.01</v>
      </c>
      <c r="U107" s="96">
        <v>53000620000</v>
      </c>
      <c r="V107" s="100">
        <v>0.14000000000000001</v>
      </c>
      <c r="W107" s="99">
        <v>5300062</v>
      </c>
    </row>
    <row r="108" spans="1:23">
      <c r="A108" s="93">
        <f t="shared" si="1"/>
        <v>103</v>
      </c>
      <c r="B108" s="103" t="s">
        <v>307</v>
      </c>
      <c r="C108" s="96">
        <v>1800</v>
      </c>
      <c r="D108" s="96" t="s">
        <v>42</v>
      </c>
      <c r="E108" s="96" t="s">
        <v>42</v>
      </c>
      <c r="F108" s="96" t="s">
        <v>42</v>
      </c>
      <c r="G108" s="96" t="s">
        <v>42</v>
      </c>
      <c r="H108" s="96">
        <v>1800</v>
      </c>
      <c r="I108" s="97" t="s">
        <v>42</v>
      </c>
      <c r="J108" s="98" t="s">
        <v>42</v>
      </c>
      <c r="K108" s="96">
        <v>0</v>
      </c>
      <c r="L108" s="96">
        <v>0</v>
      </c>
      <c r="M108" s="96">
        <v>0</v>
      </c>
      <c r="N108" s="96">
        <v>0</v>
      </c>
      <c r="O108" s="99">
        <v>0</v>
      </c>
      <c r="P108" s="99">
        <v>0</v>
      </c>
      <c r="Q108" s="96">
        <v>0</v>
      </c>
      <c r="R108" s="100">
        <v>0</v>
      </c>
      <c r="S108" s="96">
        <v>0</v>
      </c>
      <c r="T108" s="100">
        <v>0</v>
      </c>
      <c r="U108" s="96">
        <v>2831099400</v>
      </c>
      <c r="V108" s="100">
        <v>0.01</v>
      </c>
      <c r="W108" s="99">
        <v>1572833</v>
      </c>
    </row>
    <row r="109" spans="1:23">
      <c r="A109" s="93">
        <f t="shared" si="1"/>
        <v>104</v>
      </c>
      <c r="B109" s="103" t="s">
        <v>148</v>
      </c>
      <c r="C109" s="96">
        <v>32000</v>
      </c>
      <c r="D109" s="96">
        <v>33500</v>
      </c>
      <c r="E109" s="96">
        <v>35200</v>
      </c>
      <c r="F109" s="96">
        <v>35200</v>
      </c>
      <c r="G109" s="96">
        <v>33500</v>
      </c>
      <c r="H109" s="96">
        <v>33520</v>
      </c>
      <c r="I109" s="97">
        <v>1520</v>
      </c>
      <c r="J109" s="98">
        <v>4.75</v>
      </c>
      <c r="K109" s="96">
        <v>17482</v>
      </c>
      <c r="L109" s="96">
        <v>585987000</v>
      </c>
      <c r="M109" s="96">
        <v>3514492</v>
      </c>
      <c r="N109" s="96">
        <v>117735482000</v>
      </c>
      <c r="O109" s="99">
        <v>82</v>
      </c>
      <c r="P109" s="99">
        <v>2747000</v>
      </c>
      <c r="Q109" s="96">
        <v>3531974</v>
      </c>
      <c r="R109" s="100">
        <v>57.84</v>
      </c>
      <c r="S109" s="96">
        <v>118321469000</v>
      </c>
      <c r="T109" s="100">
        <v>84.54</v>
      </c>
      <c r="U109" s="96">
        <v>279268829680</v>
      </c>
      <c r="V109" s="100">
        <v>0.75</v>
      </c>
      <c r="W109" s="99">
        <v>8331409</v>
      </c>
    </row>
    <row r="110" spans="1:23">
      <c r="A110" s="93">
        <f t="shared" si="1"/>
        <v>105</v>
      </c>
      <c r="B110" s="103" t="s">
        <v>149</v>
      </c>
      <c r="C110" s="96">
        <v>2100</v>
      </c>
      <c r="D110" s="96">
        <v>2100</v>
      </c>
      <c r="E110" s="96">
        <v>2200</v>
      </c>
      <c r="F110" s="96">
        <v>2200</v>
      </c>
      <c r="G110" s="96">
        <v>2100</v>
      </c>
      <c r="H110" s="96">
        <v>2131</v>
      </c>
      <c r="I110" s="97">
        <v>31</v>
      </c>
      <c r="J110" s="98">
        <v>1.48</v>
      </c>
      <c r="K110" s="96">
        <v>29700</v>
      </c>
      <c r="L110" s="96">
        <v>63280000</v>
      </c>
      <c r="M110" s="96">
        <v>0</v>
      </c>
      <c r="N110" s="96">
        <v>0</v>
      </c>
      <c r="O110" s="99">
        <v>0</v>
      </c>
      <c r="P110" s="99">
        <v>0</v>
      </c>
      <c r="Q110" s="96">
        <v>29700</v>
      </c>
      <c r="R110" s="100">
        <v>0.49</v>
      </c>
      <c r="S110" s="96">
        <v>63280000</v>
      </c>
      <c r="T110" s="100">
        <v>0.05</v>
      </c>
      <c r="U110" s="96">
        <v>23772438692</v>
      </c>
      <c r="V110" s="100">
        <v>0.06</v>
      </c>
      <c r="W110" s="99">
        <v>11155532</v>
      </c>
    </row>
    <row r="111" spans="1:23">
      <c r="A111" s="93">
        <f t="shared" si="1"/>
        <v>106</v>
      </c>
      <c r="B111" s="103" t="s">
        <v>150</v>
      </c>
      <c r="C111" s="96">
        <v>3400</v>
      </c>
      <c r="D111" s="96">
        <v>3500</v>
      </c>
      <c r="E111" s="96">
        <v>3600</v>
      </c>
      <c r="F111" s="96">
        <v>3600</v>
      </c>
      <c r="G111" s="96">
        <v>3400</v>
      </c>
      <c r="H111" s="96">
        <v>3454</v>
      </c>
      <c r="I111" s="97">
        <v>54</v>
      </c>
      <c r="J111" s="98">
        <v>1.59</v>
      </c>
      <c r="K111" s="96">
        <v>851000</v>
      </c>
      <c r="L111" s="96">
        <v>2939320000</v>
      </c>
      <c r="M111" s="96">
        <v>0</v>
      </c>
      <c r="N111" s="96">
        <v>0</v>
      </c>
      <c r="O111" s="99">
        <v>0</v>
      </c>
      <c r="P111" s="99">
        <v>0</v>
      </c>
      <c r="Q111" s="96">
        <v>851000</v>
      </c>
      <c r="R111" s="100">
        <v>13.94</v>
      </c>
      <c r="S111" s="96">
        <v>2939320000</v>
      </c>
      <c r="T111" s="100">
        <v>2.1</v>
      </c>
      <c r="U111" s="96">
        <v>437483640000</v>
      </c>
      <c r="V111" s="100">
        <v>1.18</v>
      </c>
      <c r="W111" s="99">
        <v>126660000</v>
      </c>
    </row>
    <row r="112" spans="1:23">
      <c r="A112" s="93">
        <f t="shared" si="1"/>
        <v>107</v>
      </c>
      <c r="B112" s="103" t="s">
        <v>151</v>
      </c>
      <c r="C112" s="96">
        <v>2400</v>
      </c>
      <c r="D112" s="96">
        <v>2600</v>
      </c>
      <c r="E112" s="96">
        <v>2600</v>
      </c>
      <c r="F112" s="96">
        <v>2600</v>
      </c>
      <c r="G112" s="96">
        <v>2600</v>
      </c>
      <c r="H112" s="96">
        <v>2600</v>
      </c>
      <c r="I112" s="97">
        <v>200</v>
      </c>
      <c r="J112" s="98">
        <v>8.33</v>
      </c>
      <c r="K112" s="96">
        <v>751700</v>
      </c>
      <c r="L112" s="96">
        <v>1954420000</v>
      </c>
      <c r="M112" s="96">
        <v>0</v>
      </c>
      <c r="N112" s="96">
        <v>0</v>
      </c>
      <c r="O112" s="99">
        <v>0</v>
      </c>
      <c r="P112" s="99">
        <v>0</v>
      </c>
      <c r="Q112" s="96">
        <v>751700</v>
      </c>
      <c r="R112" s="100">
        <v>12.31</v>
      </c>
      <c r="S112" s="96">
        <v>1954420000</v>
      </c>
      <c r="T112" s="100">
        <v>1.4</v>
      </c>
      <c r="U112" s="96">
        <v>4907760000</v>
      </c>
      <c r="V112" s="100">
        <v>0.01</v>
      </c>
      <c r="W112" s="99">
        <v>1887600</v>
      </c>
    </row>
    <row r="113" spans="1:23">
      <c r="A113" s="93">
        <f t="shared" si="1"/>
        <v>108</v>
      </c>
      <c r="B113" s="103" t="s">
        <v>152</v>
      </c>
      <c r="C113" s="96">
        <v>11500</v>
      </c>
      <c r="D113" s="96" t="s">
        <v>42</v>
      </c>
      <c r="E113" s="96" t="s">
        <v>42</v>
      </c>
      <c r="F113" s="96" t="s">
        <v>42</v>
      </c>
      <c r="G113" s="96" t="s">
        <v>42</v>
      </c>
      <c r="H113" s="96">
        <v>11500</v>
      </c>
      <c r="I113" s="97" t="s">
        <v>42</v>
      </c>
      <c r="J113" s="98" t="s">
        <v>42</v>
      </c>
      <c r="K113" s="96">
        <v>0</v>
      </c>
      <c r="L113" s="96">
        <v>0</v>
      </c>
      <c r="M113" s="96">
        <v>0</v>
      </c>
      <c r="N113" s="96">
        <v>0</v>
      </c>
      <c r="O113" s="99">
        <v>0</v>
      </c>
      <c r="P113" s="99">
        <v>0</v>
      </c>
      <c r="Q113" s="96">
        <v>0</v>
      </c>
      <c r="R113" s="100">
        <v>0</v>
      </c>
      <c r="S113" s="96">
        <v>0</v>
      </c>
      <c r="T113" s="100">
        <v>0</v>
      </c>
      <c r="U113" s="96">
        <v>57500000000</v>
      </c>
      <c r="V113" s="100">
        <v>0.15</v>
      </c>
      <c r="W113" s="99">
        <v>5000000</v>
      </c>
    </row>
    <row r="114" spans="1:23">
      <c r="A114" s="93">
        <f t="shared" si="1"/>
        <v>109</v>
      </c>
      <c r="B114" s="103" t="s">
        <v>153</v>
      </c>
      <c r="C114" s="96">
        <v>2500</v>
      </c>
      <c r="D114" s="96">
        <v>2300</v>
      </c>
      <c r="E114" s="96">
        <v>2300</v>
      </c>
      <c r="F114" s="96">
        <v>2300</v>
      </c>
      <c r="G114" s="96">
        <v>2300</v>
      </c>
      <c r="H114" s="96">
        <v>2300</v>
      </c>
      <c r="I114" s="97">
        <v>-200</v>
      </c>
      <c r="J114" s="98">
        <v>-8</v>
      </c>
      <c r="K114" s="96">
        <v>200</v>
      </c>
      <c r="L114" s="96">
        <v>460000</v>
      </c>
      <c r="M114" s="96">
        <v>0</v>
      </c>
      <c r="N114" s="96">
        <v>0</v>
      </c>
      <c r="O114" s="99">
        <v>0</v>
      </c>
      <c r="P114" s="99">
        <v>0</v>
      </c>
      <c r="Q114" s="96">
        <v>200</v>
      </c>
      <c r="R114" s="100">
        <v>0</v>
      </c>
      <c r="S114" s="96">
        <v>460000</v>
      </c>
      <c r="T114" s="100">
        <v>0</v>
      </c>
      <c r="U114" s="96">
        <v>9348810000</v>
      </c>
      <c r="V114" s="100">
        <v>0.03</v>
      </c>
      <c r="W114" s="99">
        <v>4064700</v>
      </c>
    </row>
    <row r="115" spans="1:23">
      <c r="A115" s="93">
        <f t="shared" si="1"/>
        <v>110</v>
      </c>
      <c r="B115" s="103" t="s">
        <v>154</v>
      </c>
      <c r="C115" s="96">
        <v>8000</v>
      </c>
      <c r="D115" s="96">
        <v>8000</v>
      </c>
      <c r="E115" s="96">
        <v>7900</v>
      </c>
      <c r="F115" s="96">
        <v>8000</v>
      </c>
      <c r="G115" s="96">
        <v>7900</v>
      </c>
      <c r="H115" s="96">
        <v>7987</v>
      </c>
      <c r="I115" s="97">
        <v>-13</v>
      </c>
      <c r="J115" s="98">
        <v>-0.16</v>
      </c>
      <c r="K115" s="96">
        <v>2300</v>
      </c>
      <c r="L115" s="96">
        <v>18370000</v>
      </c>
      <c r="M115" s="96">
        <v>0</v>
      </c>
      <c r="N115" s="96">
        <v>0</v>
      </c>
      <c r="O115" s="99">
        <v>0</v>
      </c>
      <c r="P115" s="99">
        <v>0</v>
      </c>
      <c r="Q115" s="96">
        <v>2300</v>
      </c>
      <c r="R115" s="100">
        <v>0.04</v>
      </c>
      <c r="S115" s="96">
        <v>18370000</v>
      </c>
      <c r="T115" s="100">
        <v>0.01</v>
      </c>
      <c r="U115" s="96">
        <v>127786856372</v>
      </c>
      <c r="V115" s="100">
        <v>0.34</v>
      </c>
      <c r="W115" s="99">
        <v>15999356</v>
      </c>
    </row>
    <row r="116" spans="1:23">
      <c r="A116" s="93">
        <f t="shared" si="1"/>
        <v>111</v>
      </c>
      <c r="B116" s="103" t="s">
        <v>155</v>
      </c>
      <c r="C116" s="96">
        <v>1900</v>
      </c>
      <c r="D116" s="96">
        <v>1900</v>
      </c>
      <c r="E116" s="96">
        <v>1900</v>
      </c>
      <c r="F116" s="96">
        <v>1900</v>
      </c>
      <c r="G116" s="96">
        <v>1900</v>
      </c>
      <c r="H116" s="96">
        <v>1900</v>
      </c>
      <c r="I116" s="97">
        <v>0</v>
      </c>
      <c r="J116" s="98">
        <v>0</v>
      </c>
      <c r="K116" s="96">
        <v>1900</v>
      </c>
      <c r="L116" s="96">
        <v>3610000</v>
      </c>
      <c r="M116" s="96">
        <v>0</v>
      </c>
      <c r="N116" s="96">
        <v>0</v>
      </c>
      <c r="O116" s="99">
        <v>0</v>
      </c>
      <c r="P116" s="99">
        <v>0</v>
      </c>
      <c r="Q116" s="96">
        <v>1900</v>
      </c>
      <c r="R116" s="100">
        <v>0.03</v>
      </c>
      <c r="S116" s="96">
        <v>3610000</v>
      </c>
      <c r="T116" s="100">
        <v>0</v>
      </c>
      <c r="U116" s="96">
        <v>20900000000</v>
      </c>
      <c r="V116" s="100">
        <v>0.06</v>
      </c>
      <c r="W116" s="99">
        <v>11000000</v>
      </c>
    </row>
    <row r="117" spans="1:23">
      <c r="A117" s="93">
        <f t="shared" si="1"/>
        <v>112</v>
      </c>
      <c r="B117" s="103" t="s">
        <v>317</v>
      </c>
      <c r="C117" s="96">
        <v>4300</v>
      </c>
      <c r="D117" s="96">
        <v>4500</v>
      </c>
      <c r="E117" s="96">
        <v>4700</v>
      </c>
      <c r="F117" s="96">
        <v>4700</v>
      </c>
      <c r="G117" s="96">
        <v>4500</v>
      </c>
      <c r="H117" s="96">
        <v>4512</v>
      </c>
      <c r="I117" s="97">
        <v>212</v>
      </c>
      <c r="J117" s="98">
        <v>4.93</v>
      </c>
      <c r="K117" s="96">
        <v>17900</v>
      </c>
      <c r="L117" s="96">
        <v>80760000</v>
      </c>
      <c r="M117" s="96">
        <v>0</v>
      </c>
      <c r="N117" s="96">
        <v>0</v>
      </c>
      <c r="O117" s="99">
        <v>0</v>
      </c>
      <c r="P117" s="99">
        <v>0</v>
      </c>
      <c r="Q117" s="96">
        <v>17900</v>
      </c>
      <c r="R117" s="100">
        <v>0.28999999999999998</v>
      </c>
      <c r="S117" s="96">
        <v>80760000</v>
      </c>
      <c r="T117" s="100">
        <v>0.06</v>
      </c>
      <c r="U117" s="96">
        <v>309523200000</v>
      </c>
      <c r="V117" s="100">
        <v>0.83</v>
      </c>
      <c r="W117" s="99">
        <v>68600000</v>
      </c>
    </row>
    <row r="118" spans="1:23">
      <c r="A118" s="93">
        <f t="shared" si="1"/>
        <v>113</v>
      </c>
      <c r="B118" s="103" t="s">
        <v>156</v>
      </c>
      <c r="C118" s="96">
        <v>62000</v>
      </c>
      <c r="D118" s="96">
        <v>62900</v>
      </c>
      <c r="E118" s="96">
        <v>62900</v>
      </c>
      <c r="F118" s="96">
        <v>63400</v>
      </c>
      <c r="G118" s="96">
        <v>61800</v>
      </c>
      <c r="H118" s="96">
        <v>62313</v>
      </c>
      <c r="I118" s="97">
        <v>313</v>
      </c>
      <c r="J118" s="98">
        <v>0.5</v>
      </c>
      <c r="K118" s="96">
        <v>16800</v>
      </c>
      <c r="L118" s="96">
        <v>1046850000</v>
      </c>
      <c r="M118" s="96">
        <v>0</v>
      </c>
      <c r="N118" s="96">
        <v>0</v>
      </c>
      <c r="O118" s="99">
        <v>0</v>
      </c>
      <c r="P118" s="99">
        <v>0</v>
      </c>
      <c r="Q118" s="96">
        <v>16800</v>
      </c>
      <c r="R118" s="100">
        <v>0.28000000000000003</v>
      </c>
      <c r="S118" s="96">
        <v>1046850000</v>
      </c>
      <c r="T118" s="100">
        <v>0.75</v>
      </c>
      <c r="U118" s="96">
        <v>7477298285400</v>
      </c>
      <c r="V118" s="100">
        <v>20.11</v>
      </c>
      <c r="W118" s="99">
        <v>119995800</v>
      </c>
    </row>
    <row r="119" spans="1:23">
      <c r="A119" s="93">
        <f t="shared" si="1"/>
        <v>114</v>
      </c>
      <c r="B119" s="103" t="s">
        <v>308</v>
      </c>
      <c r="C119" s="96">
        <v>1900</v>
      </c>
      <c r="D119" s="96">
        <v>2000</v>
      </c>
      <c r="E119" s="96">
        <v>2000</v>
      </c>
      <c r="F119" s="96">
        <v>2000</v>
      </c>
      <c r="G119" s="96">
        <v>2000</v>
      </c>
      <c r="H119" s="96">
        <v>2000</v>
      </c>
      <c r="I119" s="97">
        <v>100</v>
      </c>
      <c r="J119" s="98">
        <v>5.26</v>
      </c>
      <c r="K119" s="96">
        <v>1600</v>
      </c>
      <c r="L119" s="96">
        <v>3200000</v>
      </c>
      <c r="M119" s="96">
        <v>0</v>
      </c>
      <c r="N119" s="96">
        <v>0</v>
      </c>
      <c r="O119" s="99">
        <v>0</v>
      </c>
      <c r="P119" s="99">
        <v>0</v>
      </c>
      <c r="Q119" s="96">
        <v>1600</v>
      </c>
      <c r="R119" s="100">
        <v>0.03</v>
      </c>
      <c r="S119" s="96">
        <v>3200000</v>
      </c>
      <c r="T119" s="100">
        <v>0</v>
      </c>
      <c r="U119" s="96">
        <v>8687400000</v>
      </c>
      <c r="V119" s="100">
        <v>0.02</v>
      </c>
      <c r="W119" s="99">
        <v>4343700</v>
      </c>
    </row>
    <row r="120" spans="1:23">
      <c r="A120" s="93">
        <f t="shared" si="1"/>
        <v>115</v>
      </c>
      <c r="B120" s="103" t="s">
        <v>157</v>
      </c>
      <c r="C120" s="96">
        <v>17100</v>
      </c>
      <c r="D120" s="96" t="s">
        <v>42</v>
      </c>
      <c r="E120" s="96" t="s">
        <v>42</v>
      </c>
      <c r="F120" s="96" t="s">
        <v>42</v>
      </c>
      <c r="G120" s="96" t="s">
        <v>42</v>
      </c>
      <c r="H120" s="96">
        <v>17100</v>
      </c>
      <c r="I120" s="97" t="s">
        <v>42</v>
      </c>
      <c r="J120" s="98" t="s">
        <v>42</v>
      </c>
      <c r="K120" s="96">
        <v>0</v>
      </c>
      <c r="L120" s="96">
        <v>0</v>
      </c>
      <c r="M120" s="96">
        <v>0</v>
      </c>
      <c r="N120" s="96">
        <v>0</v>
      </c>
      <c r="O120" s="99">
        <v>0</v>
      </c>
      <c r="P120" s="99">
        <v>0</v>
      </c>
      <c r="Q120" s="96">
        <v>0</v>
      </c>
      <c r="R120" s="100">
        <v>0</v>
      </c>
      <c r="S120" s="96">
        <v>0</v>
      </c>
      <c r="T120" s="100">
        <v>0</v>
      </c>
      <c r="U120" s="96">
        <v>44460000000</v>
      </c>
      <c r="V120" s="100">
        <v>0.12</v>
      </c>
      <c r="W120" s="99">
        <v>2600000</v>
      </c>
    </row>
    <row r="121" spans="1:23">
      <c r="A121" s="93">
        <f t="shared" si="1"/>
        <v>116</v>
      </c>
      <c r="B121" s="103" t="s">
        <v>158</v>
      </c>
      <c r="C121" s="96">
        <v>17000</v>
      </c>
      <c r="D121" s="96">
        <v>17000</v>
      </c>
      <c r="E121" s="96">
        <v>17000</v>
      </c>
      <c r="F121" s="96">
        <v>17000</v>
      </c>
      <c r="G121" s="96">
        <v>17000</v>
      </c>
      <c r="H121" s="96">
        <v>17000</v>
      </c>
      <c r="I121" s="97">
        <v>0</v>
      </c>
      <c r="J121" s="98">
        <v>0</v>
      </c>
      <c r="K121" s="96">
        <v>4600</v>
      </c>
      <c r="L121" s="96">
        <v>78200000</v>
      </c>
      <c r="M121" s="96">
        <v>0</v>
      </c>
      <c r="N121" s="96">
        <v>0</v>
      </c>
      <c r="O121" s="99">
        <v>0</v>
      </c>
      <c r="P121" s="99">
        <v>0</v>
      </c>
      <c r="Q121" s="96">
        <v>4600</v>
      </c>
      <c r="R121" s="100">
        <v>0.08</v>
      </c>
      <c r="S121" s="96">
        <v>78200000</v>
      </c>
      <c r="T121" s="100">
        <v>0.06</v>
      </c>
      <c r="U121" s="96">
        <v>85000000000</v>
      </c>
      <c r="V121" s="100">
        <v>0.23</v>
      </c>
      <c r="W121" s="99">
        <v>5000000</v>
      </c>
    </row>
    <row r="122" spans="1:23">
      <c r="A122" s="93">
        <f t="shared" si="1"/>
        <v>117</v>
      </c>
      <c r="B122" s="103" t="s">
        <v>304</v>
      </c>
      <c r="C122" s="96">
        <v>3600</v>
      </c>
      <c r="D122" s="96" t="s">
        <v>42</v>
      </c>
      <c r="E122" s="96" t="s">
        <v>42</v>
      </c>
      <c r="F122" s="96" t="s">
        <v>42</v>
      </c>
      <c r="G122" s="96" t="s">
        <v>42</v>
      </c>
      <c r="H122" s="96">
        <v>3600</v>
      </c>
      <c r="I122" s="97" t="s">
        <v>42</v>
      </c>
      <c r="J122" s="98" t="s">
        <v>42</v>
      </c>
      <c r="K122" s="96">
        <v>0</v>
      </c>
      <c r="L122" s="96">
        <v>0</v>
      </c>
      <c r="M122" s="96">
        <v>0</v>
      </c>
      <c r="N122" s="96">
        <v>0</v>
      </c>
      <c r="O122" s="99">
        <v>0</v>
      </c>
      <c r="P122" s="99">
        <v>0</v>
      </c>
      <c r="Q122" s="96">
        <v>0</v>
      </c>
      <c r="R122" s="100">
        <v>0</v>
      </c>
      <c r="S122" s="96">
        <v>0</v>
      </c>
      <c r="T122" s="100">
        <v>0</v>
      </c>
      <c r="U122" s="96">
        <v>10800000000</v>
      </c>
      <c r="V122" s="100">
        <v>0.03</v>
      </c>
      <c r="W122" s="99">
        <v>3000000</v>
      </c>
    </row>
    <row r="123" spans="1:23">
      <c r="A123" s="93">
        <f t="shared" si="1"/>
        <v>118</v>
      </c>
      <c r="B123" s="103" t="s">
        <v>159</v>
      </c>
      <c r="C123" s="96">
        <v>5300</v>
      </c>
      <c r="D123" s="96">
        <v>5800</v>
      </c>
      <c r="E123" s="96">
        <v>5800</v>
      </c>
      <c r="F123" s="96">
        <v>5800</v>
      </c>
      <c r="G123" s="96">
        <v>5800</v>
      </c>
      <c r="H123" s="96">
        <v>5800</v>
      </c>
      <c r="I123" s="97">
        <v>500</v>
      </c>
      <c r="J123" s="98">
        <v>9.43</v>
      </c>
      <c r="K123" s="96">
        <v>100</v>
      </c>
      <c r="L123" s="96">
        <v>580000</v>
      </c>
      <c r="M123" s="96">
        <v>0</v>
      </c>
      <c r="N123" s="96">
        <v>0</v>
      </c>
      <c r="O123" s="99">
        <v>0</v>
      </c>
      <c r="P123" s="99">
        <v>0</v>
      </c>
      <c r="Q123" s="96">
        <v>100</v>
      </c>
      <c r="R123" s="100">
        <v>0</v>
      </c>
      <c r="S123" s="96">
        <v>580000</v>
      </c>
      <c r="T123" s="100">
        <v>0</v>
      </c>
      <c r="U123" s="96">
        <v>83636000000</v>
      </c>
      <c r="V123" s="100">
        <v>0.22</v>
      </c>
      <c r="W123" s="99">
        <v>14420000</v>
      </c>
    </row>
    <row r="124" spans="1:23">
      <c r="A124" s="93">
        <f t="shared" si="1"/>
        <v>119</v>
      </c>
      <c r="B124" s="103" t="s">
        <v>160</v>
      </c>
      <c r="C124" s="96">
        <v>1900</v>
      </c>
      <c r="D124" s="96">
        <v>1900</v>
      </c>
      <c r="E124" s="96">
        <v>1900</v>
      </c>
      <c r="F124" s="96">
        <v>1900</v>
      </c>
      <c r="G124" s="96">
        <v>1900</v>
      </c>
      <c r="H124" s="96">
        <v>1900</v>
      </c>
      <c r="I124" s="97">
        <v>0</v>
      </c>
      <c r="J124" s="98">
        <v>0</v>
      </c>
      <c r="K124" s="96">
        <v>2100</v>
      </c>
      <c r="L124" s="96">
        <v>3990000</v>
      </c>
      <c r="M124" s="96">
        <v>0</v>
      </c>
      <c r="N124" s="96">
        <v>0</v>
      </c>
      <c r="O124" s="99">
        <v>0</v>
      </c>
      <c r="P124" s="99">
        <v>0</v>
      </c>
      <c r="Q124" s="96">
        <v>2100</v>
      </c>
      <c r="R124" s="100">
        <v>0.03</v>
      </c>
      <c r="S124" s="96">
        <v>3990000</v>
      </c>
      <c r="T124" s="100">
        <v>0</v>
      </c>
      <c r="U124" s="96">
        <v>9500000000</v>
      </c>
      <c r="V124" s="100">
        <v>0.03</v>
      </c>
      <c r="W124" s="99">
        <v>5000000</v>
      </c>
    </row>
    <row r="125" spans="1:23">
      <c r="A125" s="93">
        <f t="shared" si="1"/>
        <v>120</v>
      </c>
      <c r="B125" s="103" t="s">
        <v>161</v>
      </c>
      <c r="C125" s="96">
        <v>16000</v>
      </c>
      <c r="D125" s="96">
        <v>16000</v>
      </c>
      <c r="E125" s="96">
        <v>16000</v>
      </c>
      <c r="F125" s="96">
        <v>16000</v>
      </c>
      <c r="G125" s="96">
        <v>16000</v>
      </c>
      <c r="H125" s="96">
        <v>16000</v>
      </c>
      <c r="I125" s="97">
        <v>0</v>
      </c>
      <c r="J125" s="98">
        <v>0</v>
      </c>
      <c r="K125" s="96">
        <v>1200</v>
      </c>
      <c r="L125" s="96">
        <v>19200000</v>
      </c>
      <c r="M125" s="96">
        <v>0</v>
      </c>
      <c r="N125" s="96">
        <v>0</v>
      </c>
      <c r="O125" s="99">
        <v>0</v>
      </c>
      <c r="P125" s="99">
        <v>0</v>
      </c>
      <c r="Q125" s="96">
        <v>1200</v>
      </c>
      <c r="R125" s="100">
        <v>0.02</v>
      </c>
      <c r="S125" s="96">
        <v>19200000</v>
      </c>
      <c r="T125" s="100">
        <v>0.01</v>
      </c>
      <c r="U125" s="96">
        <v>477546368000</v>
      </c>
      <c r="V125" s="100">
        <v>1.28</v>
      </c>
      <c r="W125" s="99">
        <v>29846648</v>
      </c>
    </row>
    <row r="126" spans="1:23">
      <c r="A126" s="93">
        <f t="shared" si="1"/>
        <v>121</v>
      </c>
      <c r="B126" s="103" t="s">
        <v>305</v>
      </c>
      <c r="C126" s="96">
        <v>26100</v>
      </c>
      <c r="D126" s="96">
        <v>25500</v>
      </c>
      <c r="E126" s="96">
        <v>25500</v>
      </c>
      <c r="F126" s="96">
        <v>25500</v>
      </c>
      <c r="G126" s="96">
        <v>25500</v>
      </c>
      <c r="H126" s="96">
        <v>25500</v>
      </c>
      <c r="I126" s="97">
        <v>-600</v>
      </c>
      <c r="J126" s="98">
        <v>-2.2999999999999998</v>
      </c>
      <c r="K126" s="96">
        <v>3400</v>
      </c>
      <c r="L126" s="96">
        <v>86700000</v>
      </c>
      <c r="M126" s="96">
        <v>0</v>
      </c>
      <c r="N126" s="96">
        <v>0</v>
      </c>
      <c r="O126" s="99">
        <v>0</v>
      </c>
      <c r="P126" s="99">
        <v>0</v>
      </c>
      <c r="Q126" s="96">
        <v>3400</v>
      </c>
      <c r="R126" s="100">
        <v>0.06</v>
      </c>
      <c r="S126" s="96">
        <v>86700000</v>
      </c>
      <c r="T126" s="100">
        <v>0.06</v>
      </c>
      <c r="U126" s="96">
        <v>127500000000</v>
      </c>
      <c r="V126" s="100">
        <v>0.34</v>
      </c>
      <c r="W126" s="99">
        <v>5000000</v>
      </c>
    </row>
    <row r="127" spans="1:23">
      <c r="A127" s="93">
        <f t="shared" si="1"/>
        <v>122</v>
      </c>
      <c r="B127" s="103" t="s">
        <v>162</v>
      </c>
      <c r="C127" s="96">
        <v>14500</v>
      </c>
      <c r="D127" s="96" t="s">
        <v>42</v>
      </c>
      <c r="E127" s="96" t="s">
        <v>42</v>
      </c>
      <c r="F127" s="96" t="s">
        <v>42</v>
      </c>
      <c r="G127" s="96" t="s">
        <v>42</v>
      </c>
      <c r="H127" s="96">
        <v>14500</v>
      </c>
      <c r="I127" s="97" t="s">
        <v>42</v>
      </c>
      <c r="J127" s="98" t="s">
        <v>42</v>
      </c>
      <c r="K127" s="96">
        <v>0</v>
      </c>
      <c r="L127" s="96">
        <v>0</v>
      </c>
      <c r="M127" s="96">
        <v>0</v>
      </c>
      <c r="N127" s="96">
        <v>0</v>
      </c>
      <c r="O127" s="99">
        <v>0</v>
      </c>
      <c r="P127" s="99">
        <v>0</v>
      </c>
      <c r="Q127" s="96">
        <v>0</v>
      </c>
      <c r="R127" s="100">
        <v>0</v>
      </c>
      <c r="S127" s="96">
        <v>0</v>
      </c>
      <c r="T127" s="100">
        <v>0</v>
      </c>
      <c r="U127" s="96">
        <v>152685000000</v>
      </c>
      <c r="V127" s="100">
        <v>0.41</v>
      </c>
      <c r="W127" s="99">
        <v>10530000</v>
      </c>
    </row>
    <row r="128" spans="1:23">
      <c r="A128" s="93">
        <f t="shared" si="1"/>
        <v>123</v>
      </c>
      <c r="B128" s="103" t="s">
        <v>163</v>
      </c>
      <c r="C128" s="96">
        <v>4100</v>
      </c>
      <c r="D128" s="96" t="s">
        <v>42</v>
      </c>
      <c r="E128" s="96" t="s">
        <v>42</v>
      </c>
      <c r="F128" s="96" t="s">
        <v>42</v>
      </c>
      <c r="G128" s="96" t="s">
        <v>42</v>
      </c>
      <c r="H128" s="96">
        <v>4100</v>
      </c>
      <c r="I128" s="97" t="s">
        <v>42</v>
      </c>
      <c r="J128" s="98" t="s">
        <v>42</v>
      </c>
      <c r="K128" s="96">
        <v>0</v>
      </c>
      <c r="L128" s="96">
        <v>0</v>
      </c>
      <c r="M128" s="96">
        <v>0</v>
      </c>
      <c r="N128" s="96">
        <v>0</v>
      </c>
      <c r="O128" s="99">
        <v>0</v>
      </c>
      <c r="P128" s="99">
        <v>0</v>
      </c>
      <c r="Q128" s="96">
        <v>0</v>
      </c>
      <c r="R128" s="100">
        <v>0</v>
      </c>
      <c r="S128" s="96">
        <v>0</v>
      </c>
      <c r="T128" s="100">
        <v>0</v>
      </c>
      <c r="U128" s="96">
        <v>41000000000</v>
      </c>
      <c r="V128" s="100">
        <v>0.11</v>
      </c>
      <c r="W128" s="99">
        <v>10000000</v>
      </c>
    </row>
    <row r="129" spans="1:23">
      <c r="A129" s="93">
        <f t="shared" si="1"/>
        <v>124</v>
      </c>
      <c r="B129" s="103" t="s">
        <v>164</v>
      </c>
      <c r="C129" s="96">
        <v>8700</v>
      </c>
      <c r="D129" s="96" t="s">
        <v>42</v>
      </c>
      <c r="E129" s="96" t="s">
        <v>42</v>
      </c>
      <c r="F129" s="96" t="s">
        <v>42</v>
      </c>
      <c r="G129" s="96" t="s">
        <v>42</v>
      </c>
      <c r="H129" s="96">
        <v>8700</v>
      </c>
      <c r="I129" s="97" t="s">
        <v>42</v>
      </c>
      <c r="J129" s="98" t="s">
        <v>42</v>
      </c>
      <c r="K129" s="96">
        <v>0</v>
      </c>
      <c r="L129" s="96">
        <v>0</v>
      </c>
      <c r="M129" s="96">
        <v>0</v>
      </c>
      <c r="N129" s="96">
        <v>0</v>
      </c>
      <c r="O129" s="99">
        <v>0</v>
      </c>
      <c r="P129" s="99">
        <v>0</v>
      </c>
      <c r="Q129" s="96">
        <v>0</v>
      </c>
      <c r="R129" s="100">
        <v>0</v>
      </c>
      <c r="S129" s="96">
        <v>0</v>
      </c>
      <c r="T129" s="100">
        <v>0</v>
      </c>
      <c r="U129" s="96">
        <v>87000000000</v>
      </c>
      <c r="V129" s="100">
        <v>0.23</v>
      </c>
      <c r="W129" s="99">
        <v>10000000</v>
      </c>
    </row>
    <row r="130" spans="1:23">
      <c r="A130" s="93">
        <f t="shared" si="1"/>
        <v>125</v>
      </c>
      <c r="B130" s="103" t="s">
        <v>165</v>
      </c>
      <c r="C130" s="96">
        <v>11700</v>
      </c>
      <c r="D130" s="96" t="s">
        <v>42</v>
      </c>
      <c r="E130" s="96" t="s">
        <v>42</v>
      </c>
      <c r="F130" s="96" t="s">
        <v>42</v>
      </c>
      <c r="G130" s="96" t="s">
        <v>42</v>
      </c>
      <c r="H130" s="96">
        <v>11700</v>
      </c>
      <c r="I130" s="97" t="s">
        <v>42</v>
      </c>
      <c r="J130" s="98" t="s">
        <v>42</v>
      </c>
      <c r="K130" s="96">
        <v>0</v>
      </c>
      <c r="L130" s="96">
        <v>0</v>
      </c>
      <c r="M130" s="96">
        <v>0</v>
      </c>
      <c r="N130" s="96">
        <v>0</v>
      </c>
      <c r="O130" s="99">
        <v>0</v>
      </c>
      <c r="P130" s="99">
        <v>0</v>
      </c>
      <c r="Q130" s="96">
        <v>0</v>
      </c>
      <c r="R130" s="100">
        <v>0</v>
      </c>
      <c r="S130" s="96">
        <v>0</v>
      </c>
      <c r="T130" s="100">
        <v>0</v>
      </c>
      <c r="U130" s="96">
        <v>17630145000</v>
      </c>
      <c r="V130" s="100">
        <v>0.05</v>
      </c>
      <c r="W130" s="99">
        <v>1506850</v>
      </c>
    </row>
    <row r="131" spans="1:23">
      <c r="A131" s="93">
        <f t="shared" si="1"/>
        <v>126</v>
      </c>
      <c r="B131" s="103" t="s">
        <v>166</v>
      </c>
      <c r="C131" s="96">
        <v>10000</v>
      </c>
      <c r="D131" s="96" t="s">
        <v>42</v>
      </c>
      <c r="E131" s="96" t="s">
        <v>42</v>
      </c>
      <c r="F131" s="96" t="s">
        <v>42</v>
      </c>
      <c r="G131" s="96" t="s">
        <v>42</v>
      </c>
      <c r="H131" s="96">
        <v>10000</v>
      </c>
      <c r="I131" s="97" t="s">
        <v>42</v>
      </c>
      <c r="J131" s="98" t="s">
        <v>42</v>
      </c>
      <c r="K131" s="96">
        <v>0</v>
      </c>
      <c r="L131" s="96">
        <v>0</v>
      </c>
      <c r="M131" s="96">
        <v>0</v>
      </c>
      <c r="N131" s="96">
        <v>0</v>
      </c>
      <c r="O131" s="99">
        <v>0</v>
      </c>
      <c r="P131" s="99">
        <v>0</v>
      </c>
      <c r="Q131" s="96">
        <v>0</v>
      </c>
      <c r="R131" s="100">
        <v>0</v>
      </c>
      <c r="S131" s="96">
        <v>0</v>
      </c>
      <c r="T131" s="100">
        <v>0</v>
      </c>
      <c r="U131" s="96">
        <v>96000000000</v>
      </c>
      <c r="V131" s="100">
        <v>0.26</v>
      </c>
      <c r="W131" s="99">
        <v>9600000</v>
      </c>
    </row>
    <row r="132" spans="1:23">
      <c r="A132" s="93">
        <f t="shared" si="1"/>
        <v>127</v>
      </c>
      <c r="B132" s="103" t="s">
        <v>167</v>
      </c>
      <c r="C132" s="96">
        <v>3800</v>
      </c>
      <c r="D132" s="96">
        <v>3800</v>
      </c>
      <c r="E132" s="96">
        <v>3800</v>
      </c>
      <c r="F132" s="96">
        <v>3800</v>
      </c>
      <c r="G132" s="96">
        <v>3800</v>
      </c>
      <c r="H132" s="96">
        <v>3800</v>
      </c>
      <c r="I132" s="97">
        <v>0</v>
      </c>
      <c r="J132" s="98">
        <v>0</v>
      </c>
      <c r="K132" s="96">
        <v>600</v>
      </c>
      <c r="L132" s="96">
        <v>2280000</v>
      </c>
      <c r="M132" s="96">
        <v>0</v>
      </c>
      <c r="N132" s="96">
        <v>0</v>
      </c>
      <c r="O132" s="99">
        <v>0</v>
      </c>
      <c r="P132" s="99">
        <v>0</v>
      </c>
      <c r="Q132" s="96">
        <v>600</v>
      </c>
      <c r="R132" s="100">
        <v>0.01</v>
      </c>
      <c r="S132" s="96">
        <v>2280000</v>
      </c>
      <c r="T132" s="100">
        <v>0</v>
      </c>
      <c r="U132" s="96">
        <v>57000000000</v>
      </c>
      <c r="V132" s="100">
        <v>0.15</v>
      </c>
      <c r="W132" s="99">
        <v>15000000</v>
      </c>
    </row>
    <row r="133" spans="1:23">
      <c r="A133" s="93">
        <f t="shared" si="1"/>
        <v>128</v>
      </c>
      <c r="B133" s="103" t="s">
        <v>168</v>
      </c>
      <c r="C133" s="96">
        <v>26400</v>
      </c>
      <c r="D133" s="96" t="s">
        <v>42</v>
      </c>
      <c r="E133" s="96" t="s">
        <v>42</v>
      </c>
      <c r="F133" s="96" t="s">
        <v>42</v>
      </c>
      <c r="G133" s="96" t="s">
        <v>42</v>
      </c>
      <c r="H133" s="96">
        <v>26400</v>
      </c>
      <c r="I133" s="97" t="s">
        <v>42</v>
      </c>
      <c r="J133" s="98" t="s">
        <v>42</v>
      </c>
      <c r="K133" s="96">
        <v>0</v>
      </c>
      <c r="L133" s="96">
        <v>0</v>
      </c>
      <c r="M133" s="96">
        <v>0</v>
      </c>
      <c r="N133" s="96">
        <v>0</v>
      </c>
      <c r="O133" s="99">
        <v>0</v>
      </c>
      <c r="P133" s="99">
        <v>0</v>
      </c>
      <c r="Q133" s="96">
        <v>0</v>
      </c>
      <c r="R133" s="100">
        <v>0</v>
      </c>
      <c r="S133" s="96">
        <v>0</v>
      </c>
      <c r="T133" s="100">
        <v>0</v>
      </c>
      <c r="U133" s="96">
        <v>72448384800</v>
      </c>
      <c r="V133" s="100">
        <v>0.19</v>
      </c>
      <c r="W133" s="99">
        <v>2744257</v>
      </c>
    </row>
    <row r="134" spans="1:23">
      <c r="A134" s="93">
        <f t="shared" si="1"/>
        <v>129</v>
      </c>
      <c r="B134" s="103" t="s">
        <v>169</v>
      </c>
      <c r="C134" s="96">
        <v>19200</v>
      </c>
      <c r="D134" s="96" t="s">
        <v>42</v>
      </c>
      <c r="E134" s="96" t="s">
        <v>42</v>
      </c>
      <c r="F134" s="96" t="s">
        <v>42</v>
      </c>
      <c r="G134" s="96" t="s">
        <v>42</v>
      </c>
      <c r="H134" s="96">
        <v>19200</v>
      </c>
      <c r="I134" s="97" t="s">
        <v>42</v>
      </c>
      <c r="J134" s="98" t="s">
        <v>42</v>
      </c>
      <c r="K134" s="96">
        <v>0</v>
      </c>
      <c r="L134" s="96">
        <v>0</v>
      </c>
      <c r="M134" s="96">
        <v>0</v>
      </c>
      <c r="N134" s="96">
        <v>0</v>
      </c>
      <c r="O134" s="99">
        <v>0</v>
      </c>
      <c r="P134" s="99">
        <v>0</v>
      </c>
      <c r="Q134" s="96">
        <v>0</v>
      </c>
      <c r="R134" s="100">
        <v>0</v>
      </c>
      <c r="S134" s="96">
        <v>0</v>
      </c>
      <c r="T134" s="100">
        <v>0</v>
      </c>
      <c r="U134" s="96">
        <v>36019200000</v>
      </c>
      <c r="V134" s="100">
        <v>0.1</v>
      </c>
      <c r="W134" s="99">
        <v>1876000</v>
      </c>
    </row>
    <row r="135" spans="1:23">
      <c r="A135" s="93">
        <f t="shared" si="1"/>
        <v>130</v>
      </c>
      <c r="B135" s="103" t="s">
        <v>170</v>
      </c>
      <c r="C135" s="96">
        <v>8000</v>
      </c>
      <c r="D135" s="96" t="s">
        <v>42</v>
      </c>
      <c r="E135" s="96" t="s">
        <v>42</v>
      </c>
      <c r="F135" s="96" t="s">
        <v>42</v>
      </c>
      <c r="G135" s="96" t="s">
        <v>42</v>
      </c>
      <c r="H135" s="96">
        <v>8000</v>
      </c>
      <c r="I135" s="97" t="s">
        <v>42</v>
      </c>
      <c r="J135" s="98" t="s">
        <v>42</v>
      </c>
      <c r="K135" s="96">
        <v>0</v>
      </c>
      <c r="L135" s="96">
        <v>0</v>
      </c>
      <c r="M135" s="96">
        <v>0</v>
      </c>
      <c r="N135" s="96">
        <v>0</v>
      </c>
      <c r="O135" s="99">
        <v>0</v>
      </c>
      <c r="P135" s="99">
        <v>0</v>
      </c>
      <c r="Q135" s="96">
        <v>0</v>
      </c>
      <c r="R135" s="100">
        <v>0</v>
      </c>
      <c r="S135" s="96">
        <v>0</v>
      </c>
      <c r="T135" s="100">
        <v>0</v>
      </c>
      <c r="U135" s="96">
        <v>52102000000</v>
      </c>
      <c r="V135" s="100">
        <v>0.14000000000000001</v>
      </c>
      <c r="W135" s="99">
        <v>6512750</v>
      </c>
    </row>
    <row r="136" spans="1:23">
      <c r="A136" s="93">
        <f t="shared" si="1"/>
        <v>131</v>
      </c>
      <c r="B136" s="103" t="s">
        <v>171</v>
      </c>
      <c r="C136" s="96">
        <v>14800</v>
      </c>
      <c r="D136" s="96" t="s">
        <v>42</v>
      </c>
      <c r="E136" s="96" t="s">
        <v>42</v>
      </c>
      <c r="F136" s="96" t="s">
        <v>42</v>
      </c>
      <c r="G136" s="96" t="s">
        <v>42</v>
      </c>
      <c r="H136" s="96">
        <v>14800</v>
      </c>
      <c r="I136" s="97" t="s">
        <v>42</v>
      </c>
      <c r="J136" s="98" t="s">
        <v>42</v>
      </c>
      <c r="K136" s="96">
        <v>0</v>
      </c>
      <c r="L136" s="96">
        <v>0</v>
      </c>
      <c r="M136" s="96">
        <v>0</v>
      </c>
      <c r="N136" s="96">
        <v>0</v>
      </c>
      <c r="O136" s="99">
        <v>0</v>
      </c>
      <c r="P136" s="99">
        <v>0</v>
      </c>
      <c r="Q136" s="96">
        <v>0</v>
      </c>
      <c r="R136" s="100">
        <v>0</v>
      </c>
      <c r="S136" s="96">
        <v>0</v>
      </c>
      <c r="T136" s="100">
        <v>0</v>
      </c>
      <c r="U136" s="96">
        <v>993080000000</v>
      </c>
      <c r="V136" s="100">
        <v>2.67</v>
      </c>
      <c r="W136" s="99">
        <v>67100000</v>
      </c>
    </row>
    <row r="137" spans="1:23">
      <c r="A137" s="93">
        <f t="shared" si="1"/>
        <v>132</v>
      </c>
      <c r="B137" s="103" t="s">
        <v>172</v>
      </c>
      <c r="C137" s="96">
        <v>14400</v>
      </c>
      <c r="D137" s="96" t="s">
        <v>42</v>
      </c>
      <c r="E137" s="96" t="s">
        <v>42</v>
      </c>
      <c r="F137" s="96" t="s">
        <v>42</v>
      </c>
      <c r="G137" s="96" t="s">
        <v>42</v>
      </c>
      <c r="H137" s="96">
        <v>14400</v>
      </c>
      <c r="I137" s="97" t="s">
        <v>42</v>
      </c>
      <c r="J137" s="98" t="s">
        <v>42</v>
      </c>
      <c r="K137" s="96">
        <v>0</v>
      </c>
      <c r="L137" s="96">
        <v>0</v>
      </c>
      <c r="M137" s="96">
        <v>0</v>
      </c>
      <c r="N137" s="96">
        <v>0</v>
      </c>
      <c r="O137" s="99">
        <v>0</v>
      </c>
      <c r="P137" s="99">
        <v>0</v>
      </c>
      <c r="Q137" s="96">
        <v>0</v>
      </c>
      <c r="R137" s="100">
        <v>0</v>
      </c>
      <c r="S137" s="96">
        <v>0</v>
      </c>
      <c r="T137" s="100">
        <v>0</v>
      </c>
      <c r="U137" s="96">
        <v>156898166400</v>
      </c>
      <c r="V137" s="100">
        <v>0.42</v>
      </c>
      <c r="W137" s="99">
        <v>10895706</v>
      </c>
    </row>
    <row r="138" spans="1:23">
      <c r="A138" s="93">
        <f t="shared" si="1"/>
        <v>133</v>
      </c>
      <c r="B138" s="103" t="s">
        <v>173</v>
      </c>
      <c r="C138" s="96">
        <v>4500</v>
      </c>
      <c r="D138" s="96" t="s">
        <v>42</v>
      </c>
      <c r="E138" s="96" t="s">
        <v>42</v>
      </c>
      <c r="F138" s="96" t="s">
        <v>42</v>
      </c>
      <c r="G138" s="96" t="s">
        <v>42</v>
      </c>
      <c r="H138" s="96">
        <v>4500</v>
      </c>
      <c r="I138" s="97" t="s">
        <v>42</v>
      </c>
      <c r="J138" s="98" t="s">
        <v>42</v>
      </c>
      <c r="K138" s="96">
        <v>0</v>
      </c>
      <c r="L138" s="96">
        <v>0</v>
      </c>
      <c r="M138" s="96">
        <v>0</v>
      </c>
      <c r="N138" s="96">
        <v>0</v>
      </c>
      <c r="O138" s="99">
        <v>0</v>
      </c>
      <c r="P138" s="99">
        <v>0</v>
      </c>
      <c r="Q138" s="96">
        <v>0</v>
      </c>
      <c r="R138" s="100">
        <v>0</v>
      </c>
      <c r="S138" s="96">
        <v>0</v>
      </c>
      <c r="T138" s="100">
        <v>0</v>
      </c>
      <c r="U138" s="96">
        <v>7454115000</v>
      </c>
      <c r="V138" s="100">
        <v>0.02</v>
      </c>
      <c r="W138" s="99">
        <v>1656470</v>
      </c>
    </row>
    <row r="139" spans="1:23">
      <c r="A139" s="93">
        <f t="shared" ref="A139:A178" si="2">A138+1</f>
        <v>134</v>
      </c>
      <c r="B139" s="103" t="s">
        <v>174</v>
      </c>
      <c r="C139" s="96">
        <v>6100</v>
      </c>
      <c r="D139" s="96" t="s">
        <v>42</v>
      </c>
      <c r="E139" s="96" t="s">
        <v>42</v>
      </c>
      <c r="F139" s="96" t="s">
        <v>42</v>
      </c>
      <c r="G139" s="96" t="s">
        <v>42</v>
      </c>
      <c r="H139" s="96">
        <v>6100</v>
      </c>
      <c r="I139" s="97" t="s">
        <v>42</v>
      </c>
      <c r="J139" s="98" t="s">
        <v>42</v>
      </c>
      <c r="K139" s="96">
        <v>0</v>
      </c>
      <c r="L139" s="96">
        <v>0</v>
      </c>
      <c r="M139" s="96">
        <v>0</v>
      </c>
      <c r="N139" s="96">
        <v>0</v>
      </c>
      <c r="O139" s="99">
        <v>0</v>
      </c>
      <c r="P139" s="99">
        <v>0</v>
      </c>
      <c r="Q139" s="96">
        <v>0</v>
      </c>
      <c r="R139" s="100">
        <v>0</v>
      </c>
      <c r="S139" s="96">
        <v>0</v>
      </c>
      <c r="T139" s="100">
        <v>0</v>
      </c>
      <c r="U139" s="96">
        <v>74574897300</v>
      </c>
      <c r="V139" s="100">
        <v>0.2</v>
      </c>
      <c r="W139" s="99">
        <v>12225393</v>
      </c>
    </row>
    <row r="140" spans="1:23">
      <c r="A140" s="93">
        <f t="shared" si="2"/>
        <v>135</v>
      </c>
      <c r="B140" s="103" t="s">
        <v>175</v>
      </c>
      <c r="C140" s="96">
        <v>3100</v>
      </c>
      <c r="D140" s="96" t="s">
        <v>42</v>
      </c>
      <c r="E140" s="96" t="s">
        <v>42</v>
      </c>
      <c r="F140" s="96" t="s">
        <v>42</v>
      </c>
      <c r="G140" s="96" t="s">
        <v>42</v>
      </c>
      <c r="H140" s="96">
        <v>3100</v>
      </c>
      <c r="I140" s="97" t="s">
        <v>42</v>
      </c>
      <c r="J140" s="98" t="s">
        <v>42</v>
      </c>
      <c r="K140" s="96">
        <v>0</v>
      </c>
      <c r="L140" s="96">
        <v>0</v>
      </c>
      <c r="M140" s="96">
        <v>0</v>
      </c>
      <c r="N140" s="96">
        <v>0</v>
      </c>
      <c r="O140" s="99">
        <v>0</v>
      </c>
      <c r="P140" s="99">
        <v>0</v>
      </c>
      <c r="Q140" s="96">
        <v>0</v>
      </c>
      <c r="R140" s="100">
        <v>0</v>
      </c>
      <c r="S140" s="96">
        <v>0</v>
      </c>
      <c r="T140" s="100">
        <v>0</v>
      </c>
      <c r="U140" s="96">
        <v>30976750000</v>
      </c>
      <c r="V140" s="100">
        <v>0.08</v>
      </c>
      <c r="W140" s="99">
        <v>9992500</v>
      </c>
    </row>
    <row r="141" spans="1:23">
      <c r="A141" s="93">
        <f t="shared" si="2"/>
        <v>136</v>
      </c>
      <c r="B141" s="103" t="s">
        <v>176</v>
      </c>
      <c r="C141" s="96">
        <v>5400</v>
      </c>
      <c r="D141" s="96">
        <v>5900</v>
      </c>
      <c r="E141" s="96">
        <v>5900</v>
      </c>
      <c r="F141" s="96">
        <v>5900</v>
      </c>
      <c r="G141" s="96">
        <v>5900</v>
      </c>
      <c r="H141" s="96">
        <v>5900</v>
      </c>
      <c r="I141" s="97">
        <v>500</v>
      </c>
      <c r="J141" s="98">
        <v>9.26</v>
      </c>
      <c r="K141" s="96">
        <v>1500</v>
      </c>
      <c r="L141" s="96">
        <v>8850000</v>
      </c>
      <c r="M141" s="96">
        <v>0</v>
      </c>
      <c r="N141" s="96">
        <v>0</v>
      </c>
      <c r="O141" s="99">
        <v>0</v>
      </c>
      <c r="P141" s="99">
        <v>0</v>
      </c>
      <c r="Q141" s="96">
        <v>1500</v>
      </c>
      <c r="R141" s="100">
        <v>0.02</v>
      </c>
      <c r="S141" s="96">
        <v>8850000</v>
      </c>
      <c r="T141" s="100">
        <v>0.01</v>
      </c>
      <c r="U141" s="96">
        <v>1085600000000</v>
      </c>
      <c r="V141" s="100">
        <v>2.92</v>
      </c>
      <c r="W141" s="99">
        <v>184000000</v>
      </c>
    </row>
    <row r="142" spans="1:23">
      <c r="A142" s="93">
        <f t="shared" si="2"/>
        <v>137</v>
      </c>
      <c r="B142" s="103" t="s">
        <v>320</v>
      </c>
      <c r="C142" s="96">
        <v>10000</v>
      </c>
      <c r="D142" s="96" t="s">
        <v>42</v>
      </c>
      <c r="E142" s="96" t="s">
        <v>42</v>
      </c>
      <c r="F142" s="96" t="s">
        <v>42</v>
      </c>
      <c r="G142" s="96" t="s">
        <v>42</v>
      </c>
      <c r="H142" s="96">
        <v>10000</v>
      </c>
      <c r="I142" s="97" t="s">
        <v>42</v>
      </c>
      <c r="J142" s="98" t="s">
        <v>42</v>
      </c>
      <c r="K142" s="96">
        <v>0</v>
      </c>
      <c r="L142" s="96">
        <v>0</v>
      </c>
      <c r="M142" s="96">
        <v>0</v>
      </c>
      <c r="N142" s="96">
        <v>0</v>
      </c>
      <c r="O142" s="99">
        <v>0</v>
      </c>
      <c r="P142" s="99">
        <v>0</v>
      </c>
      <c r="Q142" s="96">
        <v>0</v>
      </c>
      <c r="R142" s="100">
        <v>0</v>
      </c>
      <c r="S142" s="96">
        <v>0</v>
      </c>
      <c r="T142" s="100">
        <v>0</v>
      </c>
      <c r="U142" s="96">
        <v>160083380000</v>
      </c>
      <c r="V142" s="100">
        <v>0.43</v>
      </c>
      <c r="W142" s="99">
        <v>16008338</v>
      </c>
    </row>
    <row r="143" spans="1:23">
      <c r="A143" s="93">
        <f t="shared" si="2"/>
        <v>138</v>
      </c>
      <c r="B143" s="103" t="s">
        <v>177</v>
      </c>
      <c r="C143" s="96">
        <v>5700</v>
      </c>
      <c r="D143" s="96">
        <v>6100</v>
      </c>
      <c r="E143" s="96">
        <v>6100</v>
      </c>
      <c r="F143" s="96">
        <v>6100</v>
      </c>
      <c r="G143" s="96">
        <v>6100</v>
      </c>
      <c r="H143" s="96">
        <v>6100</v>
      </c>
      <c r="I143" s="97">
        <v>400</v>
      </c>
      <c r="J143" s="98">
        <v>7.02</v>
      </c>
      <c r="K143" s="96">
        <v>200</v>
      </c>
      <c r="L143" s="96">
        <v>1220000</v>
      </c>
      <c r="M143" s="96">
        <v>0</v>
      </c>
      <c r="N143" s="96">
        <v>0</v>
      </c>
      <c r="O143" s="99">
        <v>0</v>
      </c>
      <c r="P143" s="99">
        <v>0</v>
      </c>
      <c r="Q143" s="96">
        <v>200</v>
      </c>
      <c r="R143" s="100">
        <v>0</v>
      </c>
      <c r="S143" s="96">
        <v>1220000</v>
      </c>
      <c r="T143" s="100">
        <v>0</v>
      </c>
      <c r="U143" s="96">
        <v>42637780000</v>
      </c>
      <c r="V143" s="100">
        <v>0.11</v>
      </c>
      <c r="W143" s="99">
        <v>6989800</v>
      </c>
    </row>
    <row r="144" spans="1:23">
      <c r="A144" s="93">
        <f t="shared" si="2"/>
        <v>139</v>
      </c>
      <c r="B144" s="103" t="s">
        <v>178</v>
      </c>
      <c r="C144" s="96">
        <v>12000</v>
      </c>
      <c r="D144" s="96" t="s">
        <v>42</v>
      </c>
      <c r="E144" s="96" t="s">
        <v>42</v>
      </c>
      <c r="F144" s="96" t="s">
        <v>42</v>
      </c>
      <c r="G144" s="96" t="s">
        <v>42</v>
      </c>
      <c r="H144" s="96">
        <v>12000</v>
      </c>
      <c r="I144" s="97" t="s">
        <v>42</v>
      </c>
      <c r="J144" s="98" t="s">
        <v>42</v>
      </c>
      <c r="K144" s="96">
        <v>0</v>
      </c>
      <c r="L144" s="96">
        <v>0</v>
      </c>
      <c r="M144" s="96">
        <v>0</v>
      </c>
      <c r="N144" s="96">
        <v>0</v>
      </c>
      <c r="O144" s="99">
        <v>0</v>
      </c>
      <c r="P144" s="99">
        <v>0</v>
      </c>
      <c r="Q144" s="96">
        <v>0</v>
      </c>
      <c r="R144" s="100">
        <v>0</v>
      </c>
      <c r="S144" s="96">
        <v>0</v>
      </c>
      <c r="T144" s="100">
        <v>0</v>
      </c>
      <c r="U144" s="96">
        <v>55948200000</v>
      </c>
      <c r="V144" s="100">
        <v>0.15</v>
      </c>
      <c r="W144" s="99">
        <v>4662350</v>
      </c>
    </row>
    <row r="145" spans="1:23">
      <c r="A145" s="93">
        <f t="shared" si="2"/>
        <v>140</v>
      </c>
      <c r="B145" s="103" t="s">
        <v>179</v>
      </c>
      <c r="C145" s="96">
        <v>5000</v>
      </c>
      <c r="D145" s="96">
        <v>5400</v>
      </c>
      <c r="E145" s="96">
        <v>5400</v>
      </c>
      <c r="F145" s="96">
        <v>5400</v>
      </c>
      <c r="G145" s="96">
        <v>5400</v>
      </c>
      <c r="H145" s="96">
        <v>5400</v>
      </c>
      <c r="I145" s="97">
        <v>400</v>
      </c>
      <c r="J145" s="98">
        <v>8</v>
      </c>
      <c r="K145" s="96">
        <v>100</v>
      </c>
      <c r="L145" s="96">
        <v>540000</v>
      </c>
      <c r="M145" s="96">
        <v>0</v>
      </c>
      <c r="N145" s="96">
        <v>0</v>
      </c>
      <c r="O145" s="99">
        <v>0</v>
      </c>
      <c r="P145" s="99">
        <v>0</v>
      </c>
      <c r="Q145" s="96">
        <v>100</v>
      </c>
      <c r="R145" s="100">
        <v>0</v>
      </c>
      <c r="S145" s="96">
        <v>540000</v>
      </c>
      <c r="T145" s="100">
        <v>0</v>
      </c>
      <c r="U145" s="96">
        <v>137586551400</v>
      </c>
      <c r="V145" s="100">
        <v>0.37</v>
      </c>
      <c r="W145" s="99">
        <v>25478991</v>
      </c>
    </row>
    <row r="146" spans="1:23">
      <c r="A146" s="93">
        <f t="shared" si="2"/>
        <v>141</v>
      </c>
      <c r="B146" s="103" t="s">
        <v>180</v>
      </c>
      <c r="C146" s="96">
        <v>2800</v>
      </c>
      <c r="D146" s="96">
        <v>2600</v>
      </c>
      <c r="E146" s="96">
        <v>2600</v>
      </c>
      <c r="F146" s="96">
        <v>2600</v>
      </c>
      <c r="G146" s="96">
        <v>2600</v>
      </c>
      <c r="H146" s="96">
        <v>2600</v>
      </c>
      <c r="I146" s="97">
        <v>-200</v>
      </c>
      <c r="J146" s="98">
        <v>-7.14</v>
      </c>
      <c r="K146" s="96">
        <v>800</v>
      </c>
      <c r="L146" s="96">
        <v>2080000</v>
      </c>
      <c r="M146" s="96">
        <v>0</v>
      </c>
      <c r="N146" s="96">
        <v>0</v>
      </c>
      <c r="O146" s="99">
        <v>0</v>
      </c>
      <c r="P146" s="99">
        <v>0</v>
      </c>
      <c r="Q146" s="96">
        <v>800</v>
      </c>
      <c r="R146" s="100">
        <v>0.01</v>
      </c>
      <c r="S146" s="96">
        <v>2080000</v>
      </c>
      <c r="T146" s="100">
        <v>0</v>
      </c>
      <c r="U146" s="96">
        <v>9846304000</v>
      </c>
      <c r="V146" s="100">
        <v>0.03</v>
      </c>
      <c r="W146" s="99">
        <v>3787040</v>
      </c>
    </row>
    <row r="147" spans="1:23">
      <c r="A147" s="93">
        <f t="shared" si="2"/>
        <v>142</v>
      </c>
      <c r="B147" s="103" t="s">
        <v>181</v>
      </c>
      <c r="C147" s="96">
        <v>10900</v>
      </c>
      <c r="D147" s="96" t="s">
        <v>42</v>
      </c>
      <c r="E147" s="96" t="s">
        <v>42</v>
      </c>
      <c r="F147" s="96" t="s">
        <v>42</v>
      </c>
      <c r="G147" s="96" t="s">
        <v>42</v>
      </c>
      <c r="H147" s="96">
        <v>10900</v>
      </c>
      <c r="I147" s="97" t="s">
        <v>42</v>
      </c>
      <c r="J147" s="98" t="s">
        <v>42</v>
      </c>
      <c r="K147" s="96">
        <v>0</v>
      </c>
      <c r="L147" s="96">
        <v>0</v>
      </c>
      <c r="M147" s="96">
        <v>0</v>
      </c>
      <c r="N147" s="96">
        <v>0</v>
      </c>
      <c r="O147" s="99">
        <v>0</v>
      </c>
      <c r="P147" s="99">
        <v>0</v>
      </c>
      <c r="Q147" s="96">
        <v>0</v>
      </c>
      <c r="R147" s="100">
        <v>0</v>
      </c>
      <c r="S147" s="96">
        <v>0</v>
      </c>
      <c r="T147" s="100">
        <v>0</v>
      </c>
      <c r="U147" s="96">
        <v>19620000000</v>
      </c>
      <c r="V147" s="100">
        <v>0.05</v>
      </c>
      <c r="W147" s="99">
        <v>1800000</v>
      </c>
    </row>
    <row r="148" spans="1:23">
      <c r="A148" s="93">
        <f t="shared" si="2"/>
        <v>143</v>
      </c>
      <c r="B148" s="103" t="s">
        <v>182</v>
      </c>
      <c r="C148" s="96">
        <v>8100</v>
      </c>
      <c r="D148" s="96" t="s">
        <v>42</v>
      </c>
      <c r="E148" s="96" t="s">
        <v>42</v>
      </c>
      <c r="F148" s="96" t="s">
        <v>42</v>
      </c>
      <c r="G148" s="96" t="s">
        <v>42</v>
      </c>
      <c r="H148" s="96">
        <v>8100</v>
      </c>
      <c r="I148" s="97" t="s">
        <v>42</v>
      </c>
      <c r="J148" s="98" t="s">
        <v>42</v>
      </c>
      <c r="K148" s="96">
        <v>0</v>
      </c>
      <c r="L148" s="96">
        <v>0</v>
      </c>
      <c r="M148" s="96">
        <v>0</v>
      </c>
      <c r="N148" s="96">
        <v>0</v>
      </c>
      <c r="O148" s="99">
        <v>0</v>
      </c>
      <c r="P148" s="99">
        <v>0</v>
      </c>
      <c r="Q148" s="96">
        <v>0</v>
      </c>
      <c r="R148" s="100">
        <v>0</v>
      </c>
      <c r="S148" s="96">
        <v>0</v>
      </c>
      <c r="T148" s="100">
        <v>0</v>
      </c>
      <c r="U148" s="96">
        <v>15957000000</v>
      </c>
      <c r="V148" s="100">
        <v>0.04</v>
      </c>
      <c r="W148" s="99">
        <v>1970000</v>
      </c>
    </row>
    <row r="149" spans="1:23">
      <c r="A149" s="93">
        <f t="shared" si="2"/>
        <v>144</v>
      </c>
      <c r="B149" s="103" t="s">
        <v>183</v>
      </c>
      <c r="C149" s="96">
        <v>10100</v>
      </c>
      <c r="D149" s="96" t="s">
        <v>42</v>
      </c>
      <c r="E149" s="96" t="s">
        <v>42</v>
      </c>
      <c r="F149" s="96" t="s">
        <v>42</v>
      </c>
      <c r="G149" s="96" t="s">
        <v>42</v>
      </c>
      <c r="H149" s="96">
        <v>10100</v>
      </c>
      <c r="I149" s="97" t="s">
        <v>42</v>
      </c>
      <c r="J149" s="98" t="s">
        <v>42</v>
      </c>
      <c r="K149" s="96">
        <v>0</v>
      </c>
      <c r="L149" s="96">
        <v>0</v>
      </c>
      <c r="M149" s="96">
        <v>0</v>
      </c>
      <c r="N149" s="96">
        <v>0</v>
      </c>
      <c r="O149" s="99">
        <v>0</v>
      </c>
      <c r="P149" s="99">
        <v>0</v>
      </c>
      <c r="Q149" s="96">
        <v>0</v>
      </c>
      <c r="R149" s="100">
        <v>0</v>
      </c>
      <c r="S149" s="96">
        <v>0</v>
      </c>
      <c r="T149" s="100">
        <v>0</v>
      </c>
      <c r="U149" s="96">
        <v>20133269300</v>
      </c>
      <c r="V149" s="100">
        <v>0.05</v>
      </c>
      <c r="W149" s="99">
        <v>1993393</v>
      </c>
    </row>
    <row r="150" spans="1:23">
      <c r="A150" s="93">
        <f t="shared" si="2"/>
        <v>145</v>
      </c>
      <c r="B150" s="103" t="s">
        <v>184</v>
      </c>
      <c r="C150" s="96">
        <v>1000</v>
      </c>
      <c r="D150" s="96">
        <v>0</v>
      </c>
      <c r="E150" s="96">
        <v>2500</v>
      </c>
      <c r="F150" s="96">
        <v>0</v>
      </c>
      <c r="G150" s="96">
        <v>0</v>
      </c>
      <c r="H150" s="96">
        <v>1000</v>
      </c>
      <c r="I150" s="97">
        <v>0</v>
      </c>
      <c r="J150" s="98">
        <v>0</v>
      </c>
      <c r="K150" s="96">
        <v>0</v>
      </c>
      <c r="L150" s="96">
        <v>0</v>
      </c>
      <c r="M150" s="96">
        <v>2124</v>
      </c>
      <c r="N150" s="96">
        <v>2336400</v>
      </c>
      <c r="O150" s="99">
        <v>0</v>
      </c>
      <c r="P150" s="99">
        <v>0</v>
      </c>
      <c r="Q150" s="96">
        <v>2124</v>
      </c>
      <c r="R150" s="100">
        <v>0.03</v>
      </c>
      <c r="S150" s="96">
        <v>2336400</v>
      </c>
      <c r="T150" s="100">
        <v>0</v>
      </c>
      <c r="U150" s="96">
        <v>2029589000</v>
      </c>
      <c r="V150" s="100">
        <v>0.01</v>
      </c>
      <c r="W150" s="99">
        <v>2029589</v>
      </c>
    </row>
    <row r="151" spans="1:23">
      <c r="A151" s="93">
        <f t="shared" si="2"/>
        <v>146</v>
      </c>
      <c r="B151" s="103" t="s">
        <v>185</v>
      </c>
      <c r="C151" s="96">
        <v>8000</v>
      </c>
      <c r="D151" s="96">
        <v>8100</v>
      </c>
      <c r="E151" s="96">
        <v>8100</v>
      </c>
      <c r="F151" s="96">
        <v>8100</v>
      </c>
      <c r="G151" s="96">
        <v>8100</v>
      </c>
      <c r="H151" s="96">
        <v>8100</v>
      </c>
      <c r="I151" s="97">
        <v>100</v>
      </c>
      <c r="J151" s="98">
        <v>1.25</v>
      </c>
      <c r="K151" s="96">
        <v>1000</v>
      </c>
      <c r="L151" s="96">
        <v>8100000</v>
      </c>
      <c r="M151" s="96">
        <v>0</v>
      </c>
      <c r="N151" s="96">
        <v>0</v>
      </c>
      <c r="O151" s="99">
        <v>0</v>
      </c>
      <c r="P151" s="99">
        <v>0</v>
      </c>
      <c r="Q151" s="96">
        <v>1000</v>
      </c>
      <c r="R151" s="100">
        <v>0.02</v>
      </c>
      <c r="S151" s="96">
        <v>8100000</v>
      </c>
      <c r="T151" s="100">
        <v>0.01</v>
      </c>
      <c r="U151" s="96">
        <v>133650000000</v>
      </c>
      <c r="V151" s="100">
        <v>0.36</v>
      </c>
      <c r="W151" s="99">
        <v>16500000</v>
      </c>
    </row>
    <row r="152" spans="1:23">
      <c r="A152" s="93">
        <f t="shared" si="2"/>
        <v>147</v>
      </c>
      <c r="B152" s="103" t="s">
        <v>186</v>
      </c>
      <c r="C152" s="96">
        <v>1800</v>
      </c>
      <c r="D152" s="96">
        <v>1900</v>
      </c>
      <c r="E152" s="96">
        <v>1900</v>
      </c>
      <c r="F152" s="96">
        <v>1900</v>
      </c>
      <c r="G152" s="96">
        <v>1900</v>
      </c>
      <c r="H152" s="96">
        <v>1900</v>
      </c>
      <c r="I152" s="97">
        <v>100</v>
      </c>
      <c r="J152" s="98">
        <v>5.56</v>
      </c>
      <c r="K152" s="96">
        <v>100</v>
      </c>
      <c r="L152" s="96">
        <v>190000</v>
      </c>
      <c r="M152" s="96">
        <v>0</v>
      </c>
      <c r="N152" s="96">
        <v>0</v>
      </c>
      <c r="O152" s="99">
        <v>0</v>
      </c>
      <c r="P152" s="99">
        <v>0</v>
      </c>
      <c r="Q152" s="96">
        <v>100</v>
      </c>
      <c r="R152" s="100">
        <v>0</v>
      </c>
      <c r="S152" s="96">
        <v>190000</v>
      </c>
      <c r="T152" s="100">
        <v>0</v>
      </c>
      <c r="U152" s="96">
        <v>15959789100</v>
      </c>
      <c r="V152" s="100">
        <v>0.04</v>
      </c>
      <c r="W152" s="99">
        <v>8399889</v>
      </c>
    </row>
    <row r="153" spans="1:23">
      <c r="A153" s="93">
        <f t="shared" si="2"/>
        <v>148</v>
      </c>
      <c r="B153" s="103" t="s">
        <v>187</v>
      </c>
      <c r="C153" s="96">
        <v>3300</v>
      </c>
      <c r="D153" s="96" t="s">
        <v>42</v>
      </c>
      <c r="E153" s="96" t="s">
        <v>42</v>
      </c>
      <c r="F153" s="96" t="s">
        <v>42</v>
      </c>
      <c r="G153" s="96" t="s">
        <v>42</v>
      </c>
      <c r="H153" s="96">
        <v>3300</v>
      </c>
      <c r="I153" s="97" t="s">
        <v>42</v>
      </c>
      <c r="J153" s="98" t="s">
        <v>42</v>
      </c>
      <c r="K153" s="96">
        <v>0</v>
      </c>
      <c r="L153" s="96">
        <v>0</v>
      </c>
      <c r="M153" s="96">
        <v>0</v>
      </c>
      <c r="N153" s="96">
        <v>0</v>
      </c>
      <c r="O153" s="99">
        <v>0</v>
      </c>
      <c r="P153" s="99">
        <v>0</v>
      </c>
      <c r="Q153" s="96">
        <v>0</v>
      </c>
      <c r="R153" s="100">
        <v>0</v>
      </c>
      <c r="S153" s="96">
        <v>0</v>
      </c>
      <c r="T153" s="100">
        <v>0</v>
      </c>
      <c r="U153" s="96">
        <v>50118162600</v>
      </c>
      <c r="V153" s="100">
        <v>0.13</v>
      </c>
      <c r="W153" s="99">
        <v>15187322</v>
      </c>
    </row>
    <row r="154" spans="1:23">
      <c r="A154" s="93">
        <f t="shared" si="2"/>
        <v>149</v>
      </c>
      <c r="B154" s="103" t="s">
        <v>188</v>
      </c>
      <c r="C154" s="96">
        <v>4400</v>
      </c>
      <c r="D154" s="96" t="s">
        <v>42</v>
      </c>
      <c r="E154" s="96" t="s">
        <v>42</v>
      </c>
      <c r="F154" s="96" t="s">
        <v>42</v>
      </c>
      <c r="G154" s="96" t="s">
        <v>42</v>
      </c>
      <c r="H154" s="96">
        <v>4400</v>
      </c>
      <c r="I154" s="97" t="s">
        <v>42</v>
      </c>
      <c r="J154" s="98" t="s">
        <v>42</v>
      </c>
      <c r="K154" s="96">
        <v>0</v>
      </c>
      <c r="L154" s="96">
        <v>0</v>
      </c>
      <c r="M154" s="96">
        <v>0</v>
      </c>
      <c r="N154" s="96">
        <v>0</v>
      </c>
      <c r="O154" s="99">
        <v>0</v>
      </c>
      <c r="P154" s="99">
        <v>0</v>
      </c>
      <c r="Q154" s="96">
        <v>0</v>
      </c>
      <c r="R154" s="100">
        <v>0</v>
      </c>
      <c r="S154" s="96">
        <v>0</v>
      </c>
      <c r="T154" s="100">
        <v>0</v>
      </c>
      <c r="U154" s="96">
        <v>4840000000</v>
      </c>
      <c r="V154" s="100">
        <v>0.01</v>
      </c>
      <c r="W154" s="99">
        <v>1100000</v>
      </c>
    </row>
    <row r="155" spans="1:23">
      <c r="A155" s="93">
        <f t="shared" si="2"/>
        <v>150</v>
      </c>
      <c r="B155" s="103" t="s">
        <v>189</v>
      </c>
      <c r="C155" s="96">
        <v>2400</v>
      </c>
      <c r="D155" s="96" t="s">
        <v>42</v>
      </c>
      <c r="E155" s="96" t="s">
        <v>42</v>
      </c>
      <c r="F155" s="96" t="s">
        <v>42</v>
      </c>
      <c r="G155" s="96" t="s">
        <v>42</v>
      </c>
      <c r="H155" s="96">
        <v>2400</v>
      </c>
      <c r="I155" s="97" t="s">
        <v>42</v>
      </c>
      <c r="J155" s="98" t="s">
        <v>42</v>
      </c>
      <c r="K155" s="96">
        <v>0</v>
      </c>
      <c r="L155" s="96">
        <v>0</v>
      </c>
      <c r="M155" s="96">
        <v>0</v>
      </c>
      <c r="N155" s="96">
        <v>0</v>
      </c>
      <c r="O155" s="99">
        <v>0</v>
      </c>
      <c r="P155" s="99">
        <v>0</v>
      </c>
      <c r="Q155" s="96">
        <v>0</v>
      </c>
      <c r="R155" s="100">
        <v>0</v>
      </c>
      <c r="S155" s="96">
        <v>0</v>
      </c>
      <c r="T155" s="100">
        <v>0</v>
      </c>
      <c r="U155" s="96">
        <v>63672000000</v>
      </c>
      <c r="V155" s="100">
        <v>0.17</v>
      </c>
      <c r="W155" s="99">
        <v>26530000</v>
      </c>
    </row>
    <row r="156" spans="1:23">
      <c r="A156" s="93">
        <f t="shared" si="2"/>
        <v>151</v>
      </c>
      <c r="B156" s="103" t="s">
        <v>190</v>
      </c>
      <c r="C156" s="96">
        <v>15500</v>
      </c>
      <c r="D156" s="96" t="s">
        <v>42</v>
      </c>
      <c r="E156" s="96" t="s">
        <v>42</v>
      </c>
      <c r="F156" s="96" t="s">
        <v>42</v>
      </c>
      <c r="G156" s="96" t="s">
        <v>42</v>
      </c>
      <c r="H156" s="96">
        <v>15500</v>
      </c>
      <c r="I156" s="97" t="s">
        <v>42</v>
      </c>
      <c r="J156" s="98" t="s">
        <v>42</v>
      </c>
      <c r="K156" s="96">
        <v>0</v>
      </c>
      <c r="L156" s="96">
        <v>0</v>
      </c>
      <c r="M156" s="96">
        <v>0</v>
      </c>
      <c r="N156" s="96">
        <v>0</v>
      </c>
      <c r="O156" s="99">
        <v>0</v>
      </c>
      <c r="P156" s="99">
        <v>0</v>
      </c>
      <c r="Q156" s="96">
        <v>0</v>
      </c>
      <c r="R156" s="100">
        <v>0</v>
      </c>
      <c r="S156" s="96">
        <v>0</v>
      </c>
      <c r="T156" s="100">
        <v>0</v>
      </c>
      <c r="U156" s="96">
        <v>30535000000</v>
      </c>
      <c r="V156" s="100">
        <v>0.08</v>
      </c>
      <c r="W156" s="99">
        <v>1970000</v>
      </c>
    </row>
    <row r="157" spans="1:23">
      <c r="A157" s="93">
        <f t="shared" si="2"/>
        <v>152</v>
      </c>
      <c r="B157" s="103" t="s">
        <v>191</v>
      </c>
      <c r="C157" s="96">
        <v>5800</v>
      </c>
      <c r="D157" s="96" t="s">
        <v>42</v>
      </c>
      <c r="E157" s="96" t="s">
        <v>42</v>
      </c>
      <c r="F157" s="96" t="s">
        <v>42</v>
      </c>
      <c r="G157" s="96" t="s">
        <v>42</v>
      </c>
      <c r="H157" s="96">
        <v>5800</v>
      </c>
      <c r="I157" s="97" t="s">
        <v>42</v>
      </c>
      <c r="J157" s="98" t="s">
        <v>42</v>
      </c>
      <c r="K157" s="96">
        <v>0</v>
      </c>
      <c r="L157" s="96">
        <v>0</v>
      </c>
      <c r="M157" s="96">
        <v>0</v>
      </c>
      <c r="N157" s="96">
        <v>0</v>
      </c>
      <c r="O157" s="99">
        <v>0</v>
      </c>
      <c r="P157" s="99">
        <v>0</v>
      </c>
      <c r="Q157" s="96">
        <v>0</v>
      </c>
      <c r="R157" s="100">
        <v>0</v>
      </c>
      <c r="S157" s="96">
        <v>0</v>
      </c>
      <c r="T157" s="100">
        <v>0</v>
      </c>
      <c r="U157" s="96">
        <v>11399552000</v>
      </c>
      <c r="V157" s="100">
        <v>0.03</v>
      </c>
      <c r="W157" s="99">
        <v>1965440</v>
      </c>
    </row>
    <row r="158" spans="1:23">
      <c r="A158" s="93">
        <f t="shared" si="2"/>
        <v>153</v>
      </c>
      <c r="B158" s="103" t="s">
        <v>192</v>
      </c>
      <c r="C158" s="96">
        <v>9700</v>
      </c>
      <c r="D158" s="96" t="s">
        <v>42</v>
      </c>
      <c r="E158" s="96" t="s">
        <v>42</v>
      </c>
      <c r="F158" s="96" t="s">
        <v>42</v>
      </c>
      <c r="G158" s="96" t="s">
        <v>42</v>
      </c>
      <c r="H158" s="96">
        <v>9700</v>
      </c>
      <c r="I158" s="97" t="s">
        <v>42</v>
      </c>
      <c r="J158" s="98" t="s">
        <v>42</v>
      </c>
      <c r="K158" s="96">
        <v>0</v>
      </c>
      <c r="L158" s="96">
        <v>0</v>
      </c>
      <c r="M158" s="96">
        <v>0</v>
      </c>
      <c r="N158" s="96">
        <v>0</v>
      </c>
      <c r="O158" s="99">
        <v>0</v>
      </c>
      <c r="P158" s="99">
        <v>0</v>
      </c>
      <c r="Q158" s="96">
        <v>0</v>
      </c>
      <c r="R158" s="100">
        <v>0</v>
      </c>
      <c r="S158" s="96">
        <v>0</v>
      </c>
      <c r="T158" s="100">
        <v>0</v>
      </c>
      <c r="U158" s="96">
        <v>327870301400</v>
      </c>
      <c r="V158" s="100">
        <v>0.88</v>
      </c>
      <c r="W158" s="99">
        <v>33801062</v>
      </c>
    </row>
    <row r="159" spans="1:23">
      <c r="A159" s="93">
        <f t="shared" si="2"/>
        <v>154</v>
      </c>
      <c r="B159" s="103" t="s">
        <v>193</v>
      </c>
      <c r="C159" s="96">
        <v>10500</v>
      </c>
      <c r="D159" s="96" t="s">
        <v>42</v>
      </c>
      <c r="E159" s="96" t="s">
        <v>42</v>
      </c>
      <c r="F159" s="96" t="s">
        <v>42</v>
      </c>
      <c r="G159" s="96" t="s">
        <v>42</v>
      </c>
      <c r="H159" s="96">
        <v>10500</v>
      </c>
      <c r="I159" s="97" t="s">
        <v>42</v>
      </c>
      <c r="J159" s="98" t="s">
        <v>42</v>
      </c>
      <c r="K159" s="96">
        <v>0</v>
      </c>
      <c r="L159" s="96">
        <v>0</v>
      </c>
      <c r="M159" s="96">
        <v>0</v>
      </c>
      <c r="N159" s="96">
        <v>0</v>
      </c>
      <c r="O159" s="99">
        <v>0</v>
      </c>
      <c r="P159" s="99">
        <v>0</v>
      </c>
      <c r="Q159" s="96">
        <v>0</v>
      </c>
      <c r="R159" s="100">
        <v>0</v>
      </c>
      <c r="S159" s="96">
        <v>0</v>
      </c>
      <c r="T159" s="100">
        <v>0</v>
      </c>
      <c r="U159" s="96">
        <v>225750000000</v>
      </c>
      <c r="V159" s="100">
        <v>0.61</v>
      </c>
      <c r="W159" s="99">
        <v>21500000</v>
      </c>
    </row>
    <row r="160" spans="1:23">
      <c r="A160" s="93">
        <f t="shared" si="2"/>
        <v>155</v>
      </c>
      <c r="B160" s="104" t="s">
        <v>194</v>
      </c>
      <c r="C160" s="96">
        <v>2500</v>
      </c>
      <c r="D160" s="96" t="s">
        <v>42</v>
      </c>
      <c r="E160" s="96" t="s">
        <v>42</v>
      </c>
      <c r="F160" s="96" t="s">
        <v>42</v>
      </c>
      <c r="G160" s="96" t="s">
        <v>42</v>
      </c>
      <c r="H160" s="96">
        <v>2500</v>
      </c>
      <c r="I160" s="97" t="s">
        <v>42</v>
      </c>
      <c r="J160" s="98" t="s">
        <v>42</v>
      </c>
      <c r="K160" s="96">
        <v>0</v>
      </c>
      <c r="L160" s="96">
        <v>0</v>
      </c>
      <c r="M160" s="96">
        <v>0</v>
      </c>
      <c r="N160" s="96">
        <v>0</v>
      </c>
      <c r="O160" s="99">
        <v>0</v>
      </c>
      <c r="P160" s="99">
        <v>0</v>
      </c>
      <c r="Q160" s="96">
        <v>0</v>
      </c>
      <c r="R160" s="100">
        <v>0</v>
      </c>
      <c r="S160" s="96">
        <v>0</v>
      </c>
      <c r="T160" s="100">
        <v>0</v>
      </c>
      <c r="U160" s="96">
        <v>15000000000</v>
      </c>
      <c r="V160" s="100">
        <v>0.04</v>
      </c>
      <c r="W160" s="99">
        <v>6000000</v>
      </c>
    </row>
    <row r="161" spans="1:23">
      <c r="A161" s="93">
        <f t="shared" si="2"/>
        <v>156</v>
      </c>
      <c r="B161" s="104" t="s">
        <v>195</v>
      </c>
      <c r="C161" s="96">
        <v>9000</v>
      </c>
      <c r="D161" s="96" t="s">
        <v>42</v>
      </c>
      <c r="E161" s="96" t="s">
        <v>42</v>
      </c>
      <c r="F161" s="96" t="s">
        <v>42</v>
      </c>
      <c r="G161" s="96" t="s">
        <v>42</v>
      </c>
      <c r="H161" s="96">
        <v>9000</v>
      </c>
      <c r="I161" s="97" t="s">
        <v>42</v>
      </c>
      <c r="J161" s="98" t="s">
        <v>42</v>
      </c>
      <c r="K161" s="96">
        <v>0</v>
      </c>
      <c r="L161" s="96">
        <v>0</v>
      </c>
      <c r="M161" s="96">
        <v>0</v>
      </c>
      <c r="N161" s="96">
        <v>0</v>
      </c>
      <c r="O161" s="99">
        <v>0</v>
      </c>
      <c r="P161" s="99">
        <v>0</v>
      </c>
      <c r="Q161" s="96">
        <v>0</v>
      </c>
      <c r="R161" s="100">
        <v>0</v>
      </c>
      <c r="S161" s="96">
        <v>0</v>
      </c>
      <c r="T161" s="100">
        <v>0</v>
      </c>
      <c r="U161" s="96">
        <v>229500000000</v>
      </c>
      <c r="V161" s="100">
        <v>0.62</v>
      </c>
      <c r="W161" s="99">
        <v>25500000</v>
      </c>
    </row>
    <row r="162" spans="1:23">
      <c r="A162" s="93">
        <f t="shared" si="2"/>
        <v>157</v>
      </c>
      <c r="B162" s="103" t="s">
        <v>196</v>
      </c>
      <c r="C162" s="96">
        <v>9400</v>
      </c>
      <c r="D162" s="96" t="s">
        <v>42</v>
      </c>
      <c r="E162" s="96" t="s">
        <v>42</v>
      </c>
      <c r="F162" s="96" t="s">
        <v>42</v>
      </c>
      <c r="G162" s="96" t="s">
        <v>42</v>
      </c>
      <c r="H162" s="96">
        <v>9400</v>
      </c>
      <c r="I162" s="97" t="s">
        <v>42</v>
      </c>
      <c r="J162" s="98" t="s">
        <v>42</v>
      </c>
      <c r="K162" s="96">
        <v>0</v>
      </c>
      <c r="L162" s="96">
        <v>0</v>
      </c>
      <c r="M162" s="96">
        <v>0</v>
      </c>
      <c r="N162" s="96">
        <v>0</v>
      </c>
      <c r="O162" s="99">
        <v>0</v>
      </c>
      <c r="P162" s="99">
        <v>0</v>
      </c>
      <c r="Q162" s="96">
        <v>0</v>
      </c>
      <c r="R162" s="100">
        <v>0</v>
      </c>
      <c r="S162" s="96">
        <v>0</v>
      </c>
      <c r="T162" s="100">
        <v>0</v>
      </c>
      <c r="U162" s="96">
        <v>77456000000</v>
      </c>
      <c r="V162" s="100">
        <v>0.21</v>
      </c>
      <c r="W162" s="99">
        <v>8240000</v>
      </c>
    </row>
    <row r="163" spans="1:23">
      <c r="A163" s="93">
        <f t="shared" si="2"/>
        <v>158</v>
      </c>
      <c r="B163" s="103" t="s">
        <v>197</v>
      </c>
      <c r="C163" s="96">
        <v>5400</v>
      </c>
      <c r="D163" s="96" t="s">
        <v>42</v>
      </c>
      <c r="E163" s="96" t="s">
        <v>42</v>
      </c>
      <c r="F163" s="96" t="s">
        <v>42</v>
      </c>
      <c r="G163" s="96" t="s">
        <v>42</v>
      </c>
      <c r="H163" s="96">
        <v>5400</v>
      </c>
      <c r="I163" s="97" t="s">
        <v>42</v>
      </c>
      <c r="J163" s="98" t="s">
        <v>42</v>
      </c>
      <c r="K163" s="96">
        <v>0</v>
      </c>
      <c r="L163" s="96">
        <v>0</v>
      </c>
      <c r="M163" s="96">
        <v>0</v>
      </c>
      <c r="N163" s="96">
        <v>0</v>
      </c>
      <c r="O163" s="99">
        <v>0</v>
      </c>
      <c r="P163" s="99">
        <v>0</v>
      </c>
      <c r="Q163" s="96">
        <v>0</v>
      </c>
      <c r="R163" s="100">
        <v>0</v>
      </c>
      <c r="S163" s="96">
        <v>0</v>
      </c>
      <c r="T163" s="100">
        <v>0</v>
      </c>
      <c r="U163" s="96">
        <v>11664000000</v>
      </c>
      <c r="V163" s="100">
        <v>0.03</v>
      </c>
      <c r="W163" s="99">
        <v>2160000</v>
      </c>
    </row>
    <row r="164" spans="1:23">
      <c r="A164" s="93">
        <f t="shared" si="2"/>
        <v>159</v>
      </c>
      <c r="B164" s="103" t="s">
        <v>198</v>
      </c>
      <c r="C164" s="96">
        <v>1400</v>
      </c>
      <c r="D164" s="96">
        <v>1400</v>
      </c>
      <c r="E164" s="96">
        <v>1400</v>
      </c>
      <c r="F164" s="96">
        <v>1400</v>
      </c>
      <c r="G164" s="96">
        <v>1400</v>
      </c>
      <c r="H164" s="96">
        <v>1400</v>
      </c>
      <c r="I164" s="97">
        <v>0</v>
      </c>
      <c r="J164" s="98">
        <v>0</v>
      </c>
      <c r="K164" s="96">
        <v>3700</v>
      </c>
      <c r="L164" s="96">
        <v>5180000</v>
      </c>
      <c r="M164" s="96">
        <v>0</v>
      </c>
      <c r="N164" s="96">
        <v>0</v>
      </c>
      <c r="O164" s="99">
        <v>0</v>
      </c>
      <c r="P164" s="99">
        <v>0</v>
      </c>
      <c r="Q164" s="96">
        <v>3700</v>
      </c>
      <c r="R164" s="100">
        <v>0.06</v>
      </c>
      <c r="S164" s="96">
        <v>5180000</v>
      </c>
      <c r="T164" s="100">
        <v>0</v>
      </c>
      <c r="U164" s="96">
        <v>11200000000</v>
      </c>
      <c r="V164" s="100">
        <v>0.03</v>
      </c>
      <c r="W164" s="99">
        <v>8000000</v>
      </c>
    </row>
    <row r="165" spans="1:23">
      <c r="A165" s="93">
        <f t="shared" si="2"/>
        <v>160</v>
      </c>
      <c r="B165" s="103" t="s">
        <v>199</v>
      </c>
      <c r="C165" s="96">
        <v>2700</v>
      </c>
      <c r="D165" s="96" t="s">
        <v>42</v>
      </c>
      <c r="E165" s="96" t="s">
        <v>42</v>
      </c>
      <c r="F165" s="96" t="s">
        <v>42</v>
      </c>
      <c r="G165" s="96" t="s">
        <v>42</v>
      </c>
      <c r="H165" s="96">
        <v>2700</v>
      </c>
      <c r="I165" s="97" t="s">
        <v>42</v>
      </c>
      <c r="J165" s="98" t="s">
        <v>42</v>
      </c>
      <c r="K165" s="96">
        <v>0</v>
      </c>
      <c r="L165" s="96">
        <v>0</v>
      </c>
      <c r="M165" s="96">
        <v>0</v>
      </c>
      <c r="N165" s="96">
        <v>0</v>
      </c>
      <c r="O165" s="99">
        <v>0</v>
      </c>
      <c r="P165" s="99">
        <v>0</v>
      </c>
      <c r="Q165" s="96">
        <v>0</v>
      </c>
      <c r="R165" s="100">
        <v>0</v>
      </c>
      <c r="S165" s="96">
        <v>0</v>
      </c>
      <c r="T165" s="100">
        <v>0</v>
      </c>
      <c r="U165" s="96">
        <v>3307359600</v>
      </c>
      <c r="V165" s="100">
        <v>0.01</v>
      </c>
      <c r="W165" s="99">
        <v>1224948</v>
      </c>
    </row>
    <row r="166" spans="1:23">
      <c r="A166" s="93">
        <f t="shared" si="2"/>
        <v>161</v>
      </c>
      <c r="B166" s="103" t="s">
        <v>200</v>
      </c>
      <c r="C166" s="96">
        <v>17600</v>
      </c>
      <c r="D166" s="96">
        <v>10600</v>
      </c>
      <c r="E166" s="96">
        <v>10600</v>
      </c>
      <c r="F166" s="96">
        <v>10600</v>
      </c>
      <c r="G166" s="96">
        <v>10600</v>
      </c>
      <c r="H166" s="96">
        <v>10600</v>
      </c>
      <c r="I166" s="97">
        <v>-7000</v>
      </c>
      <c r="J166" s="98">
        <v>-39.770000000000003</v>
      </c>
      <c r="K166" s="96">
        <v>100</v>
      </c>
      <c r="L166" s="96">
        <v>1060000</v>
      </c>
      <c r="M166" s="96">
        <v>0</v>
      </c>
      <c r="N166" s="96">
        <v>0</v>
      </c>
      <c r="O166" s="99">
        <v>0</v>
      </c>
      <c r="P166" s="99">
        <v>0</v>
      </c>
      <c r="Q166" s="96">
        <v>100</v>
      </c>
      <c r="R166" s="100">
        <v>0</v>
      </c>
      <c r="S166" s="96">
        <v>1060000</v>
      </c>
      <c r="T166" s="100">
        <v>0</v>
      </c>
      <c r="U166" s="96">
        <v>21198346400</v>
      </c>
      <c r="V166" s="100">
        <v>0.06</v>
      </c>
      <c r="W166" s="99">
        <v>1999844</v>
      </c>
    </row>
    <row r="167" spans="1:23">
      <c r="A167" s="93">
        <f t="shared" si="2"/>
        <v>162</v>
      </c>
      <c r="B167" s="103" t="s">
        <v>243</v>
      </c>
      <c r="C167" s="96">
        <v>10000</v>
      </c>
      <c r="D167" s="96" t="s">
        <v>42</v>
      </c>
      <c r="E167" s="96" t="s">
        <v>42</v>
      </c>
      <c r="F167" s="96" t="s">
        <v>42</v>
      </c>
      <c r="G167" s="96" t="s">
        <v>42</v>
      </c>
      <c r="H167" s="96">
        <v>10000</v>
      </c>
      <c r="I167" s="97" t="s">
        <v>42</v>
      </c>
      <c r="J167" s="98" t="s">
        <v>42</v>
      </c>
      <c r="K167" s="96">
        <v>0</v>
      </c>
      <c r="L167" s="96">
        <v>0</v>
      </c>
      <c r="M167" s="96">
        <v>0</v>
      </c>
      <c r="N167" s="96">
        <v>0</v>
      </c>
      <c r="O167" s="99">
        <v>0</v>
      </c>
      <c r="P167" s="99">
        <v>0</v>
      </c>
      <c r="Q167" s="96">
        <v>0</v>
      </c>
      <c r="R167" s="100">
        <v>0</v>
      </c>
      <c r="S167" s="96">
        <v>0</v>
      </c>
      <c r="T167" s="100">
        <v>0</v>
      </c>
      <c r="U167" s="96">
        <v>258948680000</v>
      </c>
      <c r="V167" s="100">
        <v>0.7</v>
      </c>
      <c r="W167" s="99">
        <v>25894868</v>
      </c>
    </row>
    <row r="168" spans="1:23">
      <c r="A168" s="93">
        <f t="shared" si="2"/>
        <v>163</v>
      </c>
      <c r="B168" s="103" t="s">
        <v>201</v>
      </c>
      <c r="C168" s="96">
        <v>1200</v>
      </c>
      <c r="D168" s="96">
        <v>1200</v>
      </c>
      <c r="E168" s="96">
        <v>1300</v>
      </c>
      <c r="F168" s="96">
        <v>1300</v>
      </c>
      <c r="G168" s="96">
        <v>1200</v>
      </c>
      <c r="H168" s="96">
        <v>1202</v>
      </c>
      <c r="I168" s="97">
        <v>2</v>
      </c>
      <c r="J168" s="98">
        <v>0.17</v>
      </c>
      <c r="K168" s="96">
        <v>5300</v>
      </c>
      <c r="L168" s="96">
        <v>6370000</v>
      </c>
      <c r="M168" s="96">
        <v>0</v>
      </c>
      <c r="N168" s="96">
        <v>0</v>
      </c>
      <c r="O168" s="99">
        <v>0</v>
      </c>
      <c r="P168" s="99">
        <v>0</v>
      </c>
      <c r="Q168" s="96">
        <v>5300</v>
      </c>
      <c r="R168" s="100">
        <v>0.09</v>
      </c>
      <c r="S168" s="96">
        <v>6370000</v>
      </c>
      <c r="T168" s="100">
        <v>0</v>
      </c>
      <c r="U168" s="96">
        <v>13274888000</v>
      </c>
      <c r="V168" s="100">
        <v>0.04</v>
      </c>
      <c r="W168" s="99">
        <v>11044000</v>
      </c>
    </row>
    <row r="169" spans="1:23">
      <c r="A169" s="93">
        <f t="shared" si="2"/>
        <v>164</v>
      </c>
      <c r="B169" s="103" t="s">
        <v>202</v>
      </c>
      <c r="C169" s="96">
        <v>1700</v>
      </c>
      <c r="D169" s="96">
        <v>1800</v>
      </c>
      <c r="E169" s="96">
        <v>1800</v>
      </c>
      <c r="F169" s="96">
        <v>1800</v>
      </c>
      <c r="G169" s="96">
        <v>1700</v>
      </c>
      <c r="H169" s="96">
        <v>1701</v>
      </c>
      <c r="I169" s="97">
        <v>1</v>
      </c>
      <c r="J169" s="98">
        <v>0.06</v>
      </c>
      <c r="K169" s="96">
        <v>51400</v>
      </c>
      <c r="L169" s="96">
        <v>87420000</v>
      </c>
      <c r="M169" s="96">
        <v>0</v>
      </c>
      <c r="N169" s="96">
        <v>0</v>
      </c>
      <c r="O169" s="99">
        <v>0</v>
      </c>
      <c r="P169" s="99">
        <v>0</v>
      </c>
      <c r="Q169" s="96">
        <v>51400</v>
      </c>
      <c r="R169" s="100">
        <v>0.84</v>
      </c>
      <c r="S169" s="96">
        <v>87420000</v>
      </c>
      <c r="T169" s="100">
        <v>0.06</v>
      </c>
      <c r="U169" s="96">
        <v>55989780903</v>
      </c>
      <c r="V169" s="100">
        <v>0.15</v>
      </c>
      <c r="W169" s="99">
        <v>32915803</v>
      </c>
    </row>
    <row r="170" spans="1:23">
      <c r="A170" s="93">
        <f t="shared" si="2"/>
        <v>165</v>
      </c>
      <c r="B170" s="103" t="s">
        <v>203</v>
      </c>
      <c r="C170" s="96">
        <v>10500</v>
      </c>
      <c r="D170" s="96" t="s">
        <v>42</v>
      </c>
      <c r="E170" s="96" t="s">
        <v>42</v>
      </c>
      <c r="F170" s="96" t="s">
        <v>42</v>
      </c>
      <c r="G170" s="96" t="s">
        <v>42</v>
      </c>
      <c r="H170" s="96">
        <v>10500</v>
      </c>
      <c r="I170" s="97" t="s">
        <v>42</v>
      </c>
      <c r="J170" s="98" t="s">
        <v>42</v>
      </c>
      <c r="K170" s="96">
        <v>0</v>
      </c>
      <c r="L170" s="96">
        <v>0</v>
      </c>
      <c r="M170" s="96">
        <v>0</v>
      </c>
      <c r="N170" s="96">
        <v>0</v>
      </c>
      <c r="O170" s="99">
        <v>0</v>
      </c>
      <c r="P170" s="99">
        <v>0</v>
      </c>
      <c r="Q170" s="96">
        <v>0</v>
      </c>
      <c r="R170" s="100">
        <v>0</v>
      </c>
      <c r="S170" s="96">
        <v>0</v>
      </c>
      <c r="T170" s="100">
        <v>0</v>
      </c>
      <c r="U170" s="96">
        <v>20905500000</v>
      </c>
      <c r="V170" s="100">
        <v>0.06</v>
      </c>
      <c r="W170" s="99">
        <v>1991000</v>
      </c>
    </row>
    <row r="171" spans="1:23">
      <c r="A171" s="93">
        <f t="shared" si="2"/>
        <v>166</v>
      </c>
      <c r="B171" s="103" t="s">
        <v>204</v>
      </c>
      <c r="C171" s="96">
        <v>5600</v>
      </c>
      <c r="D171" s="96">
        <v>6000</v>
      </c>
      <c r="E171" s="96">
        <v>6000</v>
      </c>
      <c r="F171" s="96">
        <v>6100</v>
      </c>
      <c r="G171" s="96">
        <v>5200</v>
      </c>
      <c r="H171" s="96">
        <v>5573</v>
      </c>
      <c r="I171" s="97">
        <v>-27</v>
      </c>
      <c r="J171" s="98">
        <v>-0.48</v>
      </c>
      <c r="K171" s="96">
        <v>2600</v>
      </c>
      <c r="L171" s="96">
        <v>14490000</v>
      </c>
      <c r="M171" s="96">
        <v>0</v>
      </c>
      <c r="N171" s="96">
        <v>0</v>
      </c>
      <c r="O171" s="99">
        <v>0</v>
      </c>
      <c r="P171" s="99">
        <v>0</v>
      </c>
      <c r="Q171" s="96">
        <v>2600</v>
      </c>
      <c r="R171" s="100">
        <v>0.04</v>
      </c>
      <c r="S171" s="96">
        <v>14490000</v>
      </c>
      <c r="T171" s="100">
        <v>0.01</v>
      </c>
      <c r="U171" s="96">
        <v>44584000000</v>
      </c>
      <c r="V171" s="100">
        <v>0.12</v>
      </c>
      <c r="W171" s="99">
        <v>8000000</v>
      </c>
    </row>
    <row r="172" spans="1:23">
      <c r="A172" s="93">
        <f t="shared" si="2"/>
        <v>167</v>
      </c>
      <c r="B172" s="103" t="s">
        <v>205</v>
      </c>
      <c r="C172" s="96">
        <v>10600</v>
      </c>
      <c r="D172" s="96">
        <v>11600</v>
      </c>
      <c r="E172" s="96">
        <v>11600</v>
      </c>
      <c r="F172" s="96">
        <v>11600</v>
      </c>
      <c r="G172" s="96">
        <v>11600</v>
      </c>
      <c r="H172" s="96">
        <v>11600</v>
      </c>
      <c r="I172" s="97">
        <v>1000</v>
      </c>
      <c r="J172" s="98">
        <v>9.43</v>
      </c>
      <c r="K172" s="96">
        <v>300</v>
      </c>
      <c r="L172" s="96">
        <v>3480000</v>
      </c>
      <c r="M172" s="96">
        <v>0</v>
      </c>
      <c r="N172" s="96">
        <v>0</v>
      </c>
      <c r="O172" s="99">
        <v>0</v>
      </c>
      <c r="P172" s="99">
        <v>0</v>
      </c>
      <c r="Q172" s="96">
        <v>300</v>
      </c>
      <c r="R172" s="100">
        <v>0</v>
      </c>
      <c r="S172" s="96">
        <v>3480000</v>
      </c>
      <c r="T172" s="100">
        <v>0</v>
      </c>
      <c r="U172" s="96">
        <v>49645250800</v>
      </c>
      <c r="V172" s="100">
        <v>0.13</v>
      </c>
      <c r="W172" s="99">
        <v>4279763</v>
      </c>
    </row>
    <row r="173" spans="1:23">
      <c r="A173" s="93">
        <f t="shared" si="2"/>
        <v>168</v>
      </c>
      <c r="B173" s="103" t="s">
        <v>318</v>
      </c>
      <c r="C173" s="96">
        <v>3900</v>
      </c>
      <c r="D173" s="96">
        <v>3600</v>
      </c>
      <c r="E173" s="96">
        <v>3800</v>
      </c>
      <c r="F173" s="96">
        <v>3800</v>
      </c>
      <c r="G173" s="96">
        <v>3600</v>
      </c>
      <c r="H173" s="96">
        <v>3663</v>
      </c>
      <c r="I173" s="97">
        <v>-237</v>
      </c>
      <c r="J173" s="98">
        <v>-6.08</v>
      </c>
      <c r="K173" s="96">
        <v>1600</v>
      </c>
      <c r="L173" s="96">
        <v>5860000</v>
      </c>
      <c r="M173" s="96">
        <v>0</v>
      </c>
      <c r="N173" s="96">
        <v>0</v>
      </c>
      <c r="O173" s="99">
        <v>0</v>
      </c>
      <c r="P173" s="99">
        <v>0</v>
      </c>
      <c r="Q173" s="96">
        <v>1600</v>
      </c>
      <c r="R173" s="100">
        <v>0.03</v>
      </c>
      <c r="S173" s="96">
        <v>5860000</v>
      </c>
      <c r="T173" s="100">
        <v>0</v>
      </c>
      <c r="U173" s="96">
        <v>41758200000</v>
      </c>
      <c r="V173" s="100">
        <v>0.11</v>
      </c>
      <c r="W173" s="99">
        <v>11400000</v>
      </c>
    </row>
    <row r="174" spans="1:23">
      <c r="A174" s="93">
        <f t="shared" si="2"/>
        <v>169</v>
      </c>
      <c r="B174" s="103" t="s">
        <v>206</v>
      </c>
      <c r="C174" s="96">
        <v>8600</v>
      </c>
      <c r="D174" s="96">
        <v>8900</v>
      </c>
      <c r="E174" s="96">
        <v>8900</v>
      </c>
      <c r="F174" s="96">
        <v>8900</v>
      </c>
      <c r="G174" s="96">
        <v>8900</v>
      </c>
      <c r="H174" s="96">
        <v>8900</v>
      </c>
      <c r="I174" s="97">
        <v>300</v>
      </c>
      <c r="J174" s="98">
        <v>3.49</v>
      </c>
      <c r="K174" s="96">
        <v>400</v>
      </c>
      <c r="L174" s="96">
        <v>3560000</v>
      </c>
      <c r="M174" s="96">
        <v>0</v>
      </c>
      <c r="N174" s="96">
        <v>0</v>
      </c>
      <c r="O174" s="99">
        <v>0</v>
      </c>
      <c r="P174" s="99">
        <v>0</v>
      </c>
      <c r="Q174" s="96">
        <v>400</v>
      </c>
      <c r="R174" s="100">
        <v>0.01</v>
      </c>
      <c r="S174" s="96">
        <v>3560000</v>
      </c>
      <c r="T174" s="100">
        <v>0</v>
      </c>
      <c r="U174" s="96">
        <v>186653656900</v>
      </c>
      <c r="V174" s="100">
        <v>0.5</v>
      </c>
      <c r="W174" s="99">
        <v>20972321</v>
      </c>
    </row>
    <row r="175" spans="1:23">
      <c r="A175" s="93">
        <f t="shared" si="2"/>
        <v>170</v>
      </c>
      <c r="B175" s="103" t="s">
        <v>207</v>
      </c>
      <c r="C175" s="96">
        <v>32100</v>
      </c>
      <c r="D175" s="96">
        <v>32100</v>
      </c>
      <c r="E175" s="96">
        <v>32000</v>
      </c>
      <c r="F175" s="96">
        <v>34900</v>
      </c>
      <c r="G175" s="96">
        <v>32000</v>
      </c>
      <c r="H175" s="96">
        <v>32148</v>
      </c>
      <c r="I175" s="97">
        <v>48</v>
      </c>
      <c r="J175" s="98">
        <v>0.15</v>
      </c>
      <c r="K175" s="96">
        <v>3300</v>
      </c>
      <c r="L175" s="96">
        <v>106090000</v>
      </c>
      <c r="M175" s="96">
        <v>0</v>
      </c>
      <c r="N175" s="96">
        <v>0</v>
      </c>
      <c r="O175" s="99">
        <v>0</v>
      </c>
      <c r="P175" s="99">
        <v>0</v>
      </c>
      <c r="Q175" s="96">
        <v>3300</v>
      </c>
      <c r="R175" s="100">
        <v>0.05</v>
      </c>
      <c r="S175" s="96">
        <v>106090000</v>
      </c>
      <c r="T175" s="100">
        <v>0.08</v>
      </c>
      <c r="U175" s="96">
        <v>466146000000</v>
      </c>
      <c r="V175" s="100">
        <v>1.25</v>
      </c>
      <c r="W175" s="99">
        <v>14500000</v>
      </c>
    </row>
    <row r="176" spans="1:23">
      <c r="A176" s="93">
        <f t="shared" si="2"/>
        <v>171</v>
      </c>
      <c r="B176" s="103" t="s">
        <v>208</v>
      </c>
      <c r="C176" s="96">
        <v>1800</v>
      </c>
      <c r="D176" s="96" t="s">
        <v>42</v>
      </c>
      <c r="E176" s="96" t="s">
        <v>42</v>
      </c>
      <c r="F176" s="96" t="s">
        <v>42</v>
      </c>
      <c r="G176" s="96" t="s">
        <v>42</v>
      </c>
      <c r="H176" s="96">
        <v>1800</v>
      </c>
      <c r="I176" s="97" t="s">
        <v>42</v>
      </c>
      <c r="J176" s="98" t="s">
        <v>42</v>
      </c>
      <c r="K176" s="96">
        <v>0</v>
      </c>
      <c r="L176" s="96">
        <v>0</v>
      </c>
      <c r="M176" s="96">
        <v>0</v>
      </c>
      <c r="N176" s="96">
        <v>0</v>
      </c>
      <c r="O176" s="99">
        <v>0</v>
      </c>
      <c r="P176" s="99">
        <v>0</v>
      </c>
      <c r="Q176" s="96">
        <v>0</v>
      </c>
      <c r="R176" s="100">
        <v>0</v>
      </c>
      <c r="S176" s="96">
        <v>0</v>
      </c>
      <c r="T176" s="100">
        <v>0</v>
      </c>
      <c r="U176" s="96">
        <v>18000000000</v>
      </c>
      <c r="V176" s="100">
        <v>0.05</v>
      </c>
      <c r="W176" s="99">
        <v>10000000</v>
      </c>
    </row>
    <row r="177" spans="1:23">
      <c r="A177" s="93">
        <f t="shared" si="2"/>
        <v>172</v>
      </c>
      <c r="B177" s="103" t="s">
        <v>306</v>
      </c>
      <c r="C177" s="96">
        <v>12800</v>
      </c>
      <c r="D177" s="96">
        <v>12800</v>
      </c>
      <c r="E177" s="96">
        <v>13000</v>
      </c>
      <c r="F177" s="96">
        <v>13000</v>
      </c>
      <c r="G177" s="96">
        <v>12600</v>
      </c>
      <c r="H177" s="96">
        <v>12777</v>
      </c>
      <c r="I177" s="97">
        <v>-23</v>
      </c>
      <c r="J177" s="98">
        <v>-0.18</v>
      </c>
      <c r="K177" s="96">
        <v>33720</v>
      </c>
      <c r="L177" s="96">
        <v>430856000</v>
      </c>
      <c r="M177" s="96">
        <v>0</v>
      </c>
      <c r="N177" s="96">
        <v>0</v>
      </c>
      <c r="O177" s="99">
        <v>20</v>
      </c>
      <c r="P177" s="99">
        <v>256000</v>
      </c>
      <c r="Q177" s="96">
        <v>33720</v>
      </c>
      <c r="R177" s="100">
        <v>0.55000000000000004</v>
      </c>
      <c r="S177" s="96">
        <v>430856000</v>
      </c>
      <c r="T177" s="100">
        <v>0.31</v>
      </c>
      <c r="U177" s="96">
        <v>165749313075</v>
      </c>
      <c r="V177" s="100">
        <v>0.45</v>
      </c>
      <c r="W177" s="99">
        <v>12972475</v>
      </c>
    </row>
    <row r="178" spans="1:23">
      <c r="A178" s="93">
        <f t="shared" si="2"/>
        <v>173</v>
      </c>
      <c r="B178" s="104" t="s">
        <v>209</v>
      </c>
      <c r="C178" s="96">
        <v>2600</v>
      </c>
      <c r="D178" s="96" t="s">
        <v>42</v>
      </c>
      <c r="E178" s="96" t="s">
        <v>42</v>
      </c>
      <c r="F178" s="96" t="s">
        <v>42</v>
      </c>
      <c r="G178" s="96" t="s">
        <v>42</v>
      </c>
      <c r="H178" s="96">
        <v>2600</v>
      </c>
      <c r="I178" s="97" t="s">
        <v>42</v>
      </c>
      <c r="J178" s="98" t="s">
        <v>42</v>
      </c>
      <c r="K178" s="96">
        <v>0</v>
      </c>
      <c r="L178" s="96">
        <v>0</v>
      </c>
      <c r="M178" s="96">
        <v>0</v>
      </c>
      <c r="N178" s="96">
        <v>0</v>
      </c>
      <c r="O178" s="99">
        <v>0</v>
      </c>
      <c r="P178" s="99">
        <v>0</v>
      </c>
      <c r="Q178" s="96">
        <v>0</v>
      </c>
      <c r="R178" s="100">
        <v>0</v>
      </c>
      <c r="S178" s="96">
        <v>0</v>
      </c>
      <c r="T178" s="100">
        <v>0</v>
      </c>
      <c r="U178" s="96">
        <v>12510186000</v>
      </c>
      <c r="V178" s="100">
        <v>0.03</v>
      </c>
      <c r="W178" s="99">
        <v>4811610</v>
      </c>
    </row>
    <row r="179" spans="1:23">
      <c r="A179" s="314" t="s">
        <v>5</v>
      </c>
      <c r="B179" s="315"/>
      <c r="C179" s="105"/>
      <c r="D179" s="105"/>
      <c r="E179" s="105"/>
      <c r="F179" s="105"/>
      <c r="G179" s="105"/>
      <c r="H179" s="105"/>
      <c r="I179" s="105"/>
      <c r="J179" s="105"/>
      <c r="K179" s="96">
        <v>2539502</v>
      </c>
      <c r="L179" s="96">
        <v>20757423000</v>
      </c>
      <c r="M179" s="96">
        <v>3566626</v>
      </c>
      <c r="N179" s="96">
        <v>119202837400</v>
      </c>
      <c r="O179" s="96">
        <v>112</v>
      </c>
      <c r="P179" s="96">
        <v>3022000</v>
      </c>
      <c r="Q179" s="96">
        <v>6106128</v>
      </c>
      <c r="R179" s="96">
        <v>99.980000000000032</v>
      </c>
      <c r="S179" s="96">
        <v>139960260400</v>
      </c>
      <c r="T179" s="96">
        <v>99.980000000000032</v>
      </c>
      <c r="U179" s="96">
        <v>37189997069004</v>
      </c>
      <c r="V179" s="96">
        <v>99.960000000000079</v>
      </c>
      <c r="W179" s="96">
        <f>SUM(W6:W178)</f>
        <v>2468548823</v>
      </c>
    </row>
  </sheetData>
  <autoFilter ref="A3:Z170"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5" showButton="0"/>
    <filterColumn colId="17" showButton="0"/>
    <filterColumn colId="19" showButton="0"/>
    <filterColumn colId="20" showButton="0"/>
    <filterColumn colId="21" showButton="0"/>
    <filterColumn colId="23" showButton="0"/>
  </autoFilter>
  <mergeCells count="29">
    <mergeCell ref="V4:V5"/>
    <mergeCell ref="U3:V3"/>
    <mergeCell ref="W3:W5"/>
    <mergeCell ref="Q4:Q5"/>
    <mergeCell ref="M3:N3"/>
    <mergeCell ref="O3:P3"/>
    <mergeCell ref="Q3:T3"/>
    <mergeCell ref="U4:U5"/>
    <mergeCell ref="A179:B179"/>
    <mergeCell ref="F4:F5"/>
    <mergeCell ref="T4:T5"/>
    <mergeCell ref="A4:A5"/>
    <mergeCell ref="B4:B5"/>
    <mergeCell ref="C4:C5"/>
    <mergeCell ref="O4:O5"/>
    <mergeCell ref="P4:P5"/>
    <mergeCell ref="N4:N5"/>
    <mergeCell ref="D4:D5"/>
    <mergeCell ref="M4:M5"/>
    <mergeCell ref="A2:F2"/>
    <mergeCell ref="C3:L3"/>
    <mergeCell ref="R4:R5"/>
    <mergeCell ref="S4:S5"/>
    <mergeCell ref="G4:G5"/>
    <mergeCell ref="H4:H5"/>
    <mergeCell ref="K4:K5"/>
    <mergeCell ref="I4:J4"/>
    <mergeCell ref="L4:L5"/>
    <mergeCell ref="E4:E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BX725"/>
  <sheetViews>
    <sheetView zoomScale="60" zoomScaleNormal="60" workbookViewId="0">
      <selection activeCell="AI16" sqref="AI16"/>
    </sheetView>
  </sheetViews>
  <sheetFormatPr defaultColWidth="9.140625" defaultRowHeight="18.75"/>
  <cols>
    <col min="1" max="1" width="30.28515625" style="42" customWidth="1"/>
    <col min="2" max="2" width="7" style="43" customWidth="1"/>
    <col min="3" max="3" width="11.42578125" style="43" bestFit="1" customWidth="1"/>
    <col min="4" max="4" width="16.28515625" style="42" customWidth="1"/>
    <col min="5" max="5" width="14" style="42" customWidth="1"/>
    <col min="6" max="6" width="10.140625" style="43" customWidth="1"/>
    <col min="7" max="7" width="10.42578125" style="42" customWidth="1"/>
    <col min="8" max="8" width="9.140625" style="55"/>
    <col min="9" max="9" width="23" style="55" bestFit="1" customWidth="1"/>
    <col min="10" max="10" width="9.140625" style="55" hidden="1" customWidth="1"/>
    <col min="11" max="11" width="11.42578125" style="55" hidden="1" customWidth="1"/>
    <col min="12" max="12" width="0" style="55" hidden="1" customWidth="1"/>
    <col min="13" max="13" width="26.140625" style="55" hidden="1" customWidth="1"/>
    <col min="14" max="15" width="0" style="55" hidden="1" customWidth="1"/>
    <col min="16" max="16" width="33.28515625" style="55" hidden="1" customWidth="1"/>
    <col min="17" max="17" width="15.140625" style="55" hidden="1" customWidth="1"/>
    <col min="18" max="18" width="12.7109375" style="55" hidden="1" customWidth="1"/>
    <col min="19" max="19" width="14.42578125" style="55" hidden="1" customWidth="1"/>
    <col min="20" max="20" width="15.28515625" style="55" hidden="1" customWidth="1"/>
    <col min="21" max="21" width="39.85546875" style="55" hidden="1" customWidth="1"/>
    <col min="22" max="22" width="22.42578125" style="55" hidden="1" customWidth="1"/>
    <col min="23" max="23" width="13.7109375" style="55" hidden="1" customWidth="1"/>
    <col min="24" max="30" width="0" style="55" hidden="1" customWidth="1"/>
    <col min="31" max="76" width="9.140625" style="55"/>
    <col min="77" max="16384" width="9.140625" style="42"/>
  </cols>
  <sheetData>
    <row r="1" spans="1:76" s="41" customFormat="1" ht="26.25">
      <c r="A1" s="330" t="s">
        <v>210</v>
      </c>
      <c r="B1" s="330"/>
      <c r="C1" s="330"/>
      <c r="D1" s="330"/>
      <c r="E1" s="330"/>
      <c r="F1" s="330"/>
      <c r="G1" s="330"/>
      <c r="H1" s="54"/>
      <c r="I1" s="54"/>
      <c r="J1" s="54"/>
      <c r="K1" s="54"/>
      <c r="L1" s="54"/>
      <c r="M1" s="51"/>
      <c r="N1" s="51"/>
      <c r="O1" s="51"/>
      <c r="P1" s="60" t="s">
        <v>244</v>
      </c>
      <c r="Q1" s="51"/>
      <c r="R1" s="51"/>
      <c r="S1" s="51"/>
      <c r="T1" s="51"/>
      <c r="U1" s="27" t="s">
        <v>269</v>
      </c>
      <c r="V1" s="50"/>
      <c r="W1" s="51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4"/>
      <c r="AX1" s="54"/>
      <c r="AY1" s="54"/>
      <c r="AZ1" s="54"/>
      <c r="BA1" s="54"/>
      <c r="BB1" s="54"/>
      <c r="BC1" s="54"/>
      <c r="BD1" s="54"/>
      <c r="BE1" s="54"/>
      <c r="BF1" s="54"/>
      <c r="BG1" s="54"/>
      <c r="BH1" s="54"/>
      <c r="BI1" s="54"/>
      <c r="BJ1" s="54"/>
      <c r="BK1" s="54"/>
      <c r="BL1" s="54"/>
      <c r="BM1" s="54"/>
      <c r="BN1" s="54"/>
      <c r="BO1" s="54"/>
      <c r="BP1" s="54"/>
      <c r="BQ1" s="54"/>
      <c r="BR1" s="54"/>
      <c r="BS1" s="54"/>
      <c r="BT1" s="54"/>
      <c r="BU1" s="54"/>
      <c r="BV1" s="54"/>
      <c r="BW1" s="54"/>
      <c r="BX1" s="54"/>
    </row>
    <row r="2" spans="1:76">
      <c r="A2" s="42" t="s">
        <v>242</v>
      </c>
      <c r="B2" s="331" t="e">
        <f>#REF!</f>
        <v>#REF!</v>
      </c>
      <c r="C2" s="332"/>
      <c r="D2" s="332"/>
      <c r="M2" s="44" t="s">
        <v>242</v>
      </c>
      <c r="N2" s="44"/>
      <c r="O2" s="44"/>
      <c r="P2" s="61" t="e">
        <f>B2</f>
        <v>#REF!</v>
      </c>
      <c r="Q2" s="44"/>
      <c r="R2" s="44"/>
      <c r="S2" s="44"/>
      <c r="T2" s="52"/>
      <c r="U2" s="50"/>
      <c r="V2" s="50"/>
      <c r="W2" s="52"/>
    </row>
    <row r="3" spans="1:76" s="44" customFormat="1" ht="30" customHeight="1">
      <c r="A3" s="44" t="s">
        <v>211</v>
      </c>
      <c r="B3" s="329"/>
      <c r="C3" s="329"/>
      <c r="D3" s="329"/>
      <c r="F3" s="45"/>
      <c r="H3" s="56"/>
      <c r="I3" s="56"/>
      <c r="J3" s="56" t="s">
        <v>212</v>
      </c>
      <c r="K3" s="56">
        <v>1</v>
      </c>
      <c r="L3" s="56"/>
      <c r="M3" s="44" t="s">
        <v>245</v>
      </c>
      <c r="P3" s="44" t="s">
        <v>246</v>
      </c>
      <c r="T3" s="53"/>
      <c r="U3" s="66" t="s">
        <v>270</v>
      </c>
      <c r="V3" s="50"/>
      <c r="W3" s="53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56"/>
      <c r="AM3" s="56"/>
      <c r="AN3" s="56"/>
      <c r="AO3" s="56"/>
      <c r="AP3" s="56"/>
      <c r="AQ3" s="56"/>
      <c r="AR3" s="56"/>
      <c r="AS3" s="56"/>
      <c r="AT3" s="56"/>
      <c r="AU3" s="56"/>
      <c r="AV3" s="56"/>
      <c r="AW3" s="56"/>
      <c r="AX3" s="56"/>
      <c r="AY3" s="56"/>
      <c r="AZ3" s="56"/>
      <c r="BA3" s="56"/>
      <c r="BB3" s="56"/>
      <c r="BC3" s="56"/>
      <c r="BD3" s="56"/>
      <c r="BE3" s="56"/>
      <c r="BF3" s="56"/>
      <c r="BG3" s="56"/>
      <c r="BH3" s="56"/>
      <c r="BI3" s="56"/>
      <c r="BJ3" s="56"/>
      <c r="BK3" s="56"/>
      <c r="BL3" s="56"/>
      <c r="BM3" s="56"/>
      <c r="BN3" s="56"/>
      <c r="BO3" s="56"/>
      <c r="BP3" s="56"/>
      <c r="BQ3" s="56"/>
      <c r="BR3" s="56"/>
      <c r="BS3" s="56"/>
      <c r="BT3" s="56"/>
      <c r="BU3" s="56"/>
      <c r="BV3" s="56"/>
      <c r="BW3" s="56"/>
      <c r="BX3" s="56"/>
    </row>
    <row r="4" spans="1:76" s="44" customFormat="1" ht="30" customHeight="1">
      <c r="A4" s="44" t="s">
        <v>213</v>
      </c>
      <c r="B4" s="325">
        <v>41948</v>
      </c>
      <c r="C4" s="325"/>
      <c r="D4" s="325"/>
      <c r="F4" s="45"/>
      <c r="H4" s="56"/>
      <c r="I4" s="56"/>
      <c r="J4" s="56" t="s">
        <v>214</v>
      </c>
      <c r="K4" s="56">
        <v>2</v>
      </c>
      <c r="L4" s="56"/>
      <c r="M4" s="44" t="s">
        <v>247</v>
      </c>
      <c r="P4" s="44" t="s">
        <v>248</v>
      </c>
      <c r="T4" s="53"/>
      <c r="U4" s="50" t="s">
        <v>271</v>
      </c>
      <c r="V4" s="35">
        <v>42178</v>
      </c>
      <c r="W4" s="53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  <c r="AO4" s="56"/>
      <c r="AP4" s="56"/>
      <c r="AQ4" s="56"/>
      <c r="AR4" s="56"/>
      <c r="AS4" s="56"/>
      <c r="AT4" s="56"/>
      <c r="AU4" s="56"/>
      <c r="AV4" s="56"/>
      <c r="AW4" s="56"/>
      <c r="AX4" s="56"/>
      <c r="AY4" s="56"/>
      <c r="AZ4" s="56"/>
      <c r="BA4" s="56"/>
      <c r="BB4" s="56"/>
      <c r="BC4" s="56"/>
      <c r="BD4" s="56"/>
      <c r="BE4" s="56"/>
      <c r="BF4" s="56"/>
      <c r="BG4" s="56"/>
      <c r="BH4" s="56"/>
      <c r="BI4" s="56"/>
      <c r="BJ4" s="56"/>
      <c r="BK4" s="56"/>
      <c r="BL4" s="56"/>
      <c r="BM4" s="56"/>
      <c r="BN4" s="56"/>
      <c r="BO4" s="56"/>
      <c r="BP4" s="56"/>
      <c r="BQ4" s="56"/>
      <c r="BR4" s="56"/>
      <c r="BS4" s="56"/>
      <c r="BT4" s="56"/>
      <c r="BU4" s="56"/>
      <c r="BV4" s="56"/>
      <c r="BW4" s="56"/>
      <c r="BX4" s="56"/>
    </row>
    <row r="5" spans="1:76" s="44" customFormat="1" ht="30" customHeight="1">
      <c r="A5" s="44" t="s">
        <v>215</v>
      </c>
      <c r="B5" s="325">
        <v>41949</v>
      </c>
      <c r="C5" s="325"/>
      <c r="D5" s="325"/>
      <c r="F5" s="45"/>
      <c r="H5" s="56"/>
      <c r="I5" s="56"/>
      <c r="J5" s="56"/>
      <c r="K5" s="56"/>
      <c r="L5" s="56"/>
      <c r="M5" s="44" t="s">
        <v>249</v>
      </c>
      <c r="P5" s="44" t="s">
        <v>250</v>
      </c>
      <c r="T5" s="53"/>
      <c r="U5" s="50" t="s">
        <v>257</v>
      </c>
      <c r="V5" s="35">
        <f>P11</f>
        <v>43639</v>
      </c>
      <c r="W5" s="53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56"/>
      <c r="AN5" s="56"/>
      <c r="AO5" s="56"/>
      <c r="AP5" s="56"/>
      <c r="AQ5" s="56"/>
      <c r="AR5" s="56"/>
      <c r="AS5" s="56"/>
      <c r="AT5" s="56"/>
      <c r="AU5" s="56"/>
      <c r="AV5" s="56"/>
      <c r="AW5" s="56"/>
      <c r="AX5" s="56"/>
      <c r="AY5" s="56"/>
      <c r="AZ5" s="56"/>
      <c r="BA5" s="56"/>
      <c r="BB5" s="56"/>
      <c r="BC5" s="56"/>
      <c r="BD5" s="56"/>
      <c r="BE5" s="56"/>
      <c r="BF5" s="56"/>
      <c r="BG5" s="56"/>
      <c r="BH5" s="56"/>
      <c r="BI5" s="56"/>
      <c r="BJ5" s="56"/>
      <c r="BK5" s="56"/>
      <c r="BL5" s="56"/>
      <c r="BM5" s="56"/>
      <c r="BN5" s="56"/>
      <c r="BO5" s="56"/>
      <c r="BP5" s="56"/>
      <c r="BQ5" s="56"/>
      <c r="BR5" s="56"/>
      <c r="BS5" s="56"/>
      <c r="BT5" s="56"/>
      <c r="BU5" s="56"/>
      <c r="BV5" s="56"/>
      <c r="BW5" s="56"/>
      <c r="BX5" s="56"/>
    </row>
    <row r="6" spans="1:76" s="44" customFormat="1" ht="30" customHeight="1">
      <c r="A6" s="44" t="s">
        <v>216</v>
      </c>
      <c r="B6" s="329">
        <v>111000</v>
      </c>
      <c r="C6" s="329"/>
      <c r="D6" s="329"/>
      <c r="F6" s="45"/>
      <c r="H6" s="56"/>
      <c r="I6" s="56"/>
      <c r="J6" s="56" t="s">
        <v>217</v>
      </c>
      <c r="K6" s="56"/>
      <c r="L6" s="56"/>
      <c r="M6" s="44" t="s">
        <v>251</v>
      </c>
      <c r="P6" s="65">
        <v>1000000</v>
      </c>
      <c r="T6" s="53"/>
      <c r="U6" s="50" t="s">
        <v>272</v>
      </c>
      <c r="V6" s="39">
        <f>P8</f>
        <v>0.12</v>
      </c>
      <c r="W6" s="53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56"/>
      <c r="AN6" s="56"/>
      <c r="AO6" s="56"/>
      <c r="AP6" s="56"/>
      <c r="AQ6" s="56"/>
      <c r="AR6" s="56"/>
      <c r="AS6" s="56"/>
      <c r="AT6" s="56"/>
      <c r="AU6" s="56"/>
      <c r="AV6" s="56"/>
      <c r="AW6" s="56"/>
      <c r="AX6" s="56"/>
      <c r="AY6" s="56"/>
      <c r="AZ6" s="56"/>
      <c r="BA6" s="56"/>
      <c r="BB6" s="56"/>
      <c r="BC6" s="56"/>
      <c r="BD6" s="56"/>
      <c r="BE6" s="56"/>
      <c r="BF6" s="56"/>
      <c r="BG6" s="56"/>
      <c r="BH6" s="56"/>
      <c r="BI6" s="56"/>
      <c r="BJ6" s="56"/>
      <c r="BK6" s="56"/>
      <c r="BL6" s="56"/>
      <c r="BM6" s="56"/>
      <c r="BN6" s="56"/>
      <c r="BO6" s="56"/>
      <c r="BP6" s="56"/>
      <c r="BQ6" s="56"/>
      <c r="BR6" s="56"/>
      <c r="BS6" s="56"/>
      <c r="BT6" s="56"/>
      <c r="BU6" s="56"/>
      <c r="BV6" s="56"/>
      <c r="BW6" s="56"/>
      <c r="BX6" s="56"/>
    </row>
    <row r="7" spans="1:76" s="44" customFormat="1" ht="30" customHeight="1">
      <c r="A7" s="44" t="s">
        <v>218</v>
      </c>
      <c r="B7" s="45" t="s">
        <v>219</v>
      </c>
      <c r="C7" s="46">
        <v>1</v>
      </c>
      <c r="D7" s="44" t="s">
        <v>220</v>
      </c>
      <c r="E7" s="44" t="s">
        <v>221</v>
      </c>
      <c r="F7" s="46">
        <v>1</v>
      </c>
      <c r="G7" s="44" t="s">
        <v>222</v>
      </c>
      <c r="H7" s="56"/>
      <c r="I7" s="56"/>
      <c r="J7" s="56" t="s">
        <v>223</v>
      </c>
      <c r="K7" s="56"/>
      <c r="L7" s="56"/>
      <c r="M7" s="44" t="s">
        <v>252</v>
      </c>
      <c r="P7" s="44">
        <v>5</v>
      </c>
      <c r="Q7" s="44" t="s">
        <v>260</v>
      </c>
      <c r="T7" s="53"/>
      <c r="U7" s="50" t="s">
        <v>273</v>
      </c>
      <c r="V7" s="68">
        <v>0.05</v>
      </c>
      <c r="W7" s="53" t="s">
        <v>283</v>
      </c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56"/>
      <c r="AK7" s="56"/>
      <c r="AL7" s="56"/>
      <c r="AM7" s="56"/>
      <c r="AN7" s="56"/>
      <c r="AO7" s="56"/>
      <c r="AP7" s="56"/>
      <c r="AQ7" s="56"/>
      <c r="AR7" s="56"/>
      <c r="AS7" s="56"/>
      <c r="AT7" s="56"/>
      <c r="AU7" s="56"/>
      <c r="AV7" s="56"/>
      <c r="AW7" s="56"/>
      <c r="AX7" s="56"/>
      <c r="AY7" s="56"/>
      <c r="AZ7" s="56"/>
      <c r="BA7" s="56"/>
      <c r="BB7" s="56"/>
      <c r="BC7" s="56"/>
      <c r="BD7" s="56"/>
      <c r="BE7" s="56"/>
      <c r="BF7" s="56"/>
      <c r="BG7" s="56"/>
      <c r="BH7" s="56"/>
      <c r="BI7" s="56"/>
      <c r="BJ7" s="56"/>
      <c r="BK7" s="56"/>
      <c r="BL7" s="56"/>
      <c r="BM7" s="56"/>
      <c r="BN7" s="56"/>
      <c r="BO7" s="56"/>
      <c r="BP7" s="56"/>
      <c r="BQ7" s="56"/>
      <c r="BR7" s="56"/>
      <c r="BS7" s="56"/>
      <c r="BT7" s="56"/>
      <c r="BU7" s="56"/>
      <c r="BV7" s="56"/>
      <c r="BW7" s="56"/>
      <c r="BX7" s="56"/>
    </row>
    <row r="8" spans="1:76" s="44" customFormat="1" ht="30" customHeight="1">
      <c r="A8" s="44" t="s">
        <v>224</v>
      </c>
      <c r="B8" s="327">
        <f>+$B$6*$F$7/$C$7</f>
        <v>111000</v>
      </c>
      <c r="C8" s="327"/>
      <c r="D8" s="327"/>
      <c r="F8" s="45"/>
      <c r="H8" s="56"/>
      <c r="I8" s="56"/>
      <c r="J8" s="56"/>
      <c r="K8" s="56"/>
      <c r="L8" s="56"/>
      <c r="M8" s="44" t="s">
        <v>253</v>
      </c>
      <c r="P8" s="44">
        <v>0.12</v>
      </c>
      <c r="T8" s="53"/>
      <c r="U8" s="50" t="s">
        <v>274</v>
      </c>
      <c r="V8" s="24">
        <f>P6</f>
        <v>1000000</v>
      </c>
      <c r="W8" s="53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6"/>
      <c r="AM8" s="56"/>
      <c r="AN8" s="56"/>
      <c r="AO8" s="56"/>
      <c r="AP8" s="56"/>
      <c r="AQ8" s="56"/>
      <c r="AR8" s="56"/>
      <c r="AS8" s="56"/>
      <c r="AT8" s="56"/>
      <c r="AU8" s="56"/>
      <c r="AV8" s="56"/>
      <c r="AW8" s="56"/>
      <c r="AX8" s="56"/>
      <c r="AY8" s="56"/>
      <c r="AZ8" s="56"/>
      <c r="BA8" s="56"/>
      <c r="BB8" s="56"/>
      <c r="BC8" s="56"/>
      <c r="BD8" s="56"/>
      <c r="BE8" s="56"/>
      <c r="BF8" s="56"/>
      <c r="BG8" s="56"/>
      <c r="BH8" s="56"/>
      <c r="BI8" s="56"/>
      <c r="BJ8" s="56"/>
      <c r="BK8" s="56"/>
      <c r="BL8" s="56"/>
      <c r="BM8" s="56"/>
      <c r="BN8" s="56"/>
      <c r="BO8" s="56"/>
      <c r="BP8" s="56"/>
      <c r="BQ8" s="56"/>
      <c r="BR8" s="56"/>
      <c r="BS8" s="56"/>
      <c r="BT8" s="56"/>
      <c r="BU8" s="56"/>
      <c r="BV8" s="56"/>
      <c r="BW8" s="56"/>
      <c r="BX8" s="56"/>
    </row>
    <row r="9" spans="1:76" s="44" customFormat="1" ht="30" customHeight="1">
      <c r="A9" s="44" t="s">
        <v>225</v>
      </c>
      <c r="B9" s="325" t="s">
        <v>226</v>
      </c>
      <c r="C9" s="325"/>
      <c r="D9" s="325"/>
      <c r="F9" s="45"/>
      <c r="H9" s="56"/>
      <c r="I9" s="56"/>
      <c r="J9" s="56"/>
      <c r="K9" s="56"/>
      <c r="L9" s="56"/>
      <c r="M9" s="44" t="s">
        <v>254</v>
      </c>
      <c r="P9" s="44" t="s">
        <v>255</v>
      </c>
      <c r="T9" s="53"/>
      <c r="U9" s="50" t="s">
        <v>275</v>
      </c>
      <c r="V9" s="50">
        <v>1</v>
      </c>
      <c r="W9" s="53"/>
      <c r="X9" s="56"/>
      <c r="Y9" s="56"/>
      <c r="Z9" s="56"/>
      <c r="AA9" s="56"/>
      <c r="AB9" s="56"/>
      <c r="AC9" s="56"/>
      <c r="AD9" s="56"/>
      <c r="AE9" s="56"/>
      <c r="AF9" s="56"/>
      <c r="AG9" s="56"/>
      <c r="AH9" s="56"/>
      <c r="AI9" s="56"/>
      <c r="AJ9" s="56"/>
      <c r="AK9" s="56"/>
      <c r="AL9" s="56"/>
      <c r="AM9" s="56"/>
      <c r="AN9" s="56"/>
      <c r="AO9" s="56"/>
      <c r="AP9" s="56"/>
      <c r="AQ9" s="56"/>
      <c r="AR9" s="56"/>
      <c r="AS9" s="56"/>
      <c r="AT9" s="56"/>
      <c r="AU9" s="56"/>
      <c r="AV9" s="56"/>
      <c r="AW9" s="56"/>
      <c r="AX9" s="56"/>
      <c r="AY9" s="56"/>
      <c r="AZ9" s="56"/>
      <c r="BA9" s="56"/>
      <c r="BB9" s="56"/>
      <c r="BC9" s="56"/>
      <c r="BD9" s="56"/>
      <c r="BE9" s="56"/>
      <c r="BF9" s="56"/>
      <c r="BG9" s="56"/>
      <c r="BH9" s="56"/>
      <c r="BI9" s="56"/>
      <c r="BJ9" s="56"/>
      <c r="BK9" s="56"/>
      <c r="BL9" s="56"/>
      <c r="BM9" s="56"/>
      <c r="BN9" s="56"/>
      <c r="BO9" s="56"/>
      <c r="BP9" s="56"/>
      <c r="BQ9" s="56"/>
      <c r="BR9" s="56"/>
      <c r="BS9" s="56"/>
      <c r="BT9" s="56"/>
      <c r="BU9" s="56"/>
      <c r="BV9" s="56"/>
      <c r="BW9" s="56"/>
      <c r="BX9" s="56"/>
    </row>
    <row r="10" spans="1:76" s="44" customFormat="1" ht="30" customHeight="1">
      <c r="A10" s="44" t="s">
        <v>227</v>
      </c>
      <c r="B10" s="45" t="s">
        <v>219</v>
      </c>
      <c r="C10" s="46">
        <v>2</v>
      </c>
      <c r="D10" s="44" t="s">
        <v>222</v>
      </c>
      <c r="E10" s="44" t="s">
        <v>221</v>
      </c>
      <c r="F10" s="46">
        <v>1</v>
      </c>
      <c r="G10" s="44" t="s">
        <v>228</v>
      </c>
      <c r="H10" s="56"/>
      <c r="I10" s="56"/>
      <c r="J10" s="56"/>
      <c r="K10" s="57"/>
      <c r="L10" s="56"/>
      <c r="M10" s="44" t="s">
        <v>256</v>
      </c>
      <c r="P10" s="61">
        <v>41813</v>
      </c>
      <c r="T10" s="53"/>
      <c r="U10" s="50" t="s">
        <v>276</v>
      </c>
      <c r="V10" s="50">
        <v>1</v>
      </c>
      <c r="W10" s="53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J10" s="56"/>
      <c r="AK10" s="56"/>
      <c r="AL10" s="56"/>
      <c r="AM10" s="56"/>
      <c r="AN10" s="56"/>
      <c r="AO10" s="56"/>
      <c r="AP10" s="56"/>
      <c r="AQ10" s="56"/>
      <c r="AR10" s="56"/>
      <c r="AS10" s="56"/>
      <c r="AT10" s="56"/>
      <c r="AU10" s="56"/>
      <c r="AV10" s="56"/>
      <c r="AW10" s="56"/>
      <c r="AX10" s="56"/>
      <c r="AY10" s="56"/>
      <c r="AZ10" s="56"/>
      <c r="BA10" s="56"/>
      <c r="BB10" s="56"/>
      <c r="BC10" s="56"/>
      <c r="BD10" s="56"/>
      <c r="BE10" s="56"/>
      <c r="BF10" s="56"/>
      <c r="BG10" s="56"/>
      <c r="BH10" s="56"/>
      <c r="BI10" s="56"/>
      <c r="BJ10" s="56"/>
      <c r="BK10" s="56"/>
      <c r="BL10" s="56"/>
      <c r="BM10" s="56"/>
      <c r="BN10" s="56"/>
      <c r="BO10" s="56"/>
      <c r="BP10" s="56"/>
      <c r="BQ10" s="56"/>
      <c r="BR10" s="56"/>
      <c r="BS10" s="56"/>
      <c r="BT10" s="56"/>
      <c r="BU10" s="56"/>
      <c r="BV10" s="56"/>
      <c r="BW10" s="56"/>
      <c r="BX10" s="56"/>
    </row>
    <row r="11" spans="1:76" s="44" customFormat="1" ht="30" customHeight="1">
      <c r="A11" s="44" t="s">
        <v>229</v>
      </c>
      <c r="B11" s="329" t="e">
        <f>VLOOKUP(I11,#REF!,4,0)*1000</f>
        <v>#REF!</v>
      </c>
      <c r="C11" s="329"/>
      <c r="D11" s="329"/>
      <c r="F11" s="46"/>
      <c r="H11" s="56"/>
      <c r="I11" s="56" t="s">
        <v>4</v>
      </c>
      <c r="J11" s="56"/>
      <c r="K11" s="57"/>
      <c r="L11" s="56"/>
      <c r="M11" s="44" t="s">
        <v>257</v>
      </c>
      <c r="P11" s="61">
        <v>43639</v>
      </c>
      <c r="Q11" s="65" t="e">
        <f>P11-P2-1</f>
        <v>#REF!</v>
      </c>
      <c r="R11" s="47" t="e">
        <f>Q11/365</f>
        <v>#REF!</v>
      </c>
      <c r="T11" s="53"/>
      <c r="U11" s="50"/>
      <c r="V11" s="50"/>
      <c r="W11" s="53"/>
      <c r="X11" s="56"/>
      <c r="Y11" s="56"/>
      <c r="Z11" s="56"/>
      <c r="AA11" s="56"/>
      <c r="AB11" s="56"/>
      <c r="AC11" s="56"/>
      <c r="AD11" s="56"/>
      <c r="AE11" s="56"/>
      <c r="AF11" s="56"/>
      <c r="AG11" s="56"/>
      <c r="AH11" s="56"/>
      <c r="AI11" s="56"/>
      <c r="AJ11" s="56"/>
      <c r="AK11" s="56"/>
      <c r="AL11" s="56"/>
      <c r="AM11" s="56"/>
      <c r="AN11" s="56"/>
      <c r="AO11" s="56"/>
      <c r="AP11" s="56"/>
      <c r="AQ11" s="56"/>
      <c r="AR11" s="56"/>
      <c r="AS11" s="56"/>
      <c r="AT11" s="56"/>
      <c r="AU11" s="56"/>
      <c r="AV11" s="56"/>
      <c r="AW11" s="56"/>
      <c r="AX11" s="56"/>
      <c r="AY11" s="56"/>
      <c r="AZ11" s="56"/>
      <c r="BA11" s="56"/>
      <c r="BB11" s="56"/>
      <c r="BC11" s="56"/>
      <c r="BD11" s="56"/>
      <c r="BE11" s="56"/>
      <c r="BF11" s="56"/>
      <c r="BG11" s="56"/>
      <c r="BH11" s="56"/>
      <c r="BI11" s="56"/>
      <c r="BJ11" s="56"/>
      <c r="BK11" s="56"/>
      <c r="BL11" s="56"/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</row>
    <row r="12" spans="1:76" s="44" customFormat="1" ht="30" customHeight="1">
      <c r="A12" s="44" t="s">
        <v>230</v>
      </c>
      <c r="B12" s="327" t="e">
        <f>+ ROUND((B11-B19)*F10/C10,0)</f>
        <v>#REF!</v>
      </c>
      <c r="C12" s="327"/>
      <c r="D12" s="327"/>
      <c r="F12" s="46"/>
      <c r="H12" s="56"/>
      <c r="I12" s="58"/>
      <c r="J12" s="56"/>
      <c r="K12" s="57"/>
      <c r="L12" s="56"/>
      <c r="M12" s="44" t="s">
        <v>258</v>
      </c>
      <c r="P12" s="61">
        <v>41941</v>
      </c>
      <c r="T12" s="53"/>
      <c r="U12" s="66" t="s">
        <v>277</v>
      </c>
      <c r="V12" s="50"/>
      <c r="W12" s="53"/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6"/>
      <c r="AL12" s="56"/>
      <c r="AM12" s="56"/>
      <c r="AN12" s="56"/>
      <c r="AO12" s="56"/>
      <c r="AP12" s="56"/>
      <c r="AQ12" s="56"/>
      <c r="AR12" s="56"/>
      <c r="AS12" s="56"/>
      <c r="AT12" s="56"/>
      <c r="AU12" s="56"/>
      <c r="AV12" s="56"/>
      <c r="AW12" s="56"/>
      <c r="AX12" s="56"/>
      <c r="AY12" s="56"/>
      <c r="AZ12" s="56"/>
      <c r="BA12" s="56"/>
      <c r="BB12" s="56"/>
      <c r="BC12" s="56"/>
      <c r="BD12" s="56"/>
      <c r="BE12" s="56"/>
      <c r="BF12" s="56"/>
      <c r="BG12" s="56"/>
      <c r="BH12" s="56"/>
      <c r="BI12" s="56"/>
      <c r="BJ12" s="56"/>
      <c r="BK12" s="56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</row>
    <row r="13" spans="1:76" s="44" customFormat="1" ht="30" customHeight="1">
      <c r="A13" s="44" t="s">
        <v>231</v>
      </c>
      <c r="B13" s="328" t="s">
        <v>212</v>
      </c>
      <c r="C13" s="328"/>
      <c r="D13" s="328"/>
      <c r="E13" s="48">
        <f>+IF(B13="Round Down",1,0)</f>
        <v>1</v>
      </c>
      <c r="F13" s="45"/>
      <c r="H13" s="56"/>
      <c r="I13" s="56"/>
      <c r="J13" s="56"/>
      <c r="K13" s="56"/>
      <c r="L13" s="56"/>
      <c r="M13" s="44" t="s">
        <v>259</v>
      </c>
      <c r="P13" s="61">
        <v>41953</v>
      </c>
      <c r="T13" s="53"/>
      <c r="U13" s="50" t="s">
        <v>278</v>
      </c>
      <c r="V13" s="67">
        <f>PRICE(V4,V5,V6,V7,V8,V9,V10)</f>
        <v>822745.02619793196</v>
      </c>
      <c r="W13" s="53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6"/>
      <c r="AK13" s="56"/>
      <c r="AL13" s="56"/>
      <c r="AM13" s="56"/>
      <c r="AN13" s="56"/>
      <c r="AO13" s="56"/>
      <c r="AP13" s="56"/>
      <c r="AQ13" s="56"/>
      <c r="AR13" s="56"/>
      <c r="AS13" s="56"/>
      <c r="AT13" s="56"/>
      <c r="AU13" s="56"/>
      <c r="AV13" s="56"/>
      <c r="AW13" s="56"/>
      <c r="AX13" s="56"/>
      <c r="AY13" s="56"/>
      <c r="AZ13" s="56"/>
      <c r="BA13" s="56"/>
      <c r="BB13" s="56"/>
      <c r="BC13" s="56"/>
      <c r="BD13" s="56"/>
      <c r="BE13" s="56"/>
      <c r="BF13" s="56"/>
      <c r="BG13" s="56"/>
      <c r="BH13" s="56"/>
      <c r="BI13" s="56"/>
      <c r="BJ13" s="56"/>
      <c r="BK13" s="56"/>
      <c r="BL13" s="56"/>
      <c r="BM13" s="56"/>
      <c r="BN13" s="56"/>
      <c r="BO13" s="56"/>
      <c r="BP13" s="56"/>
      <c r="BQ13" s="56"/>
      <c r="BR13" s="56"/>
      <c r="BS13" s="56"/>
      <c r="BT13" s="56"/>
      <c r="BU13" s="56"/>
      <c r="BV13" s="56"/>
      <c r="BW13" s="56"/>
      <c r="BX13" s="56"/>
    </row>
    <row r="14" spans="1:76" s="44" customFormat="1" ht="30" customHeight="1">
      <c r="A14" s="44" t="s">
        <v>232</v>
      </c>
      <c r="B14" s="327">
        <f>+IF($E$13=1,ROUNDDOWN($B$8*$F$10/$C$10,0),IF(MROUND($B$8*$F$10/$C$10,10)-($B$8*$F$10/$C$10)&gt;0,MROUND($B$8*$F$10/$C$10,10)-10,MROUND($B$8*$F$10/$C$10,10)))</f>
        <v>55500</v>
      </c>
      <c r="C14" s="327"/>
      <c r="D14" s="327"/>
      <c r="F14" s="45"/>
      <c r="H14" s="56"/>
      <c r="I14" s="58"/>
      <c r="J14" s="56"/>
      <c r="K14" s="56"/>
      <c r="L14" s="56"/>
      <c r="T14" s="53"/>
      <c r="U14" s="50" t="s">
        <v>279</v>
      </c>
      <c r="V14" s="67">
        <f>COUPDAYBS(V4,V5,V9,V10)</f>
        <v>0</v>
      </c>
      <c r="W14" s="53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56"/>
      <c r="AL14" s="56"/>
      <c r="AM14" s="56"/>
      <c r="AN14" s="56"/>
      <c r="AO14" s="56"/>
      <c r="AP14" s="56"/>
      <c r="AQ14" s="56"/>
      <c r="AR14" s="56"/>
      <c r="AS14" s="56"/>
      <c r="AT14" s="56"/>
      <c r="AU14" s="56"/>
      <c r="AV14" s="56"/>
      <c r="AW14" s="56"/>
      <c r="AX14" s="56"/>
      <c r="AY14" s="56"/>
      <c r="AZ14" s="56"/>
      <c r="BA14" s="56"/>
      <c r="BB14" s="56"/>
      <c r="BC14" s="56"/>
      <c r="BD14" s="56"/>
      <c r="BE14" s="56"/>
      <c r="BF14" s="56"/>
      <c r="BG14" s="56"/>
      <c r="BH14" s="56"/>
      <c r="BI14" s="56"/>
      <c r="BJ14" s="56"/>
      <c r="BK14" s="56"/>
      <c r="BL14" s="56"/>
      <c r="BM14" s="56"/>
      <c r="BN14" s="56"/>
      <c r="BO14" s="56"/>
      <c r="BP14" s="56"/>
      <c r="BQ14" s="56"/>
      <c r="BR14" s="56"/>
      <c r="BS14" s="56"/>
      <c r="BT14" s="56"/>
      <c r="BU14" s="56"/>
      <c r="BV14" s="56"/>
      <c r="BW14" s="56"/>
      <c r="BX14" s="56"/>
    </row>
    <row r="15" spans="1:76" s="44" customFormat="1" ht="30" customHeight="1">
      <c r="A15" s="44" t="s">
        <v>233</v>
      </c>
      <c r="B15" s="327">
        <f>ROUNDDOWN($B$8*$F$10/$C$10,0)-B14</f>
        <v>0</v>
      </c>
      <c r="C15" s="327"/>
      <c r="D15" s="327"/>
      <c r="F15" s="45"/>
      <c r="H15" s="56"/>
      <c r="I15" s="57"/>
      <c r="J15" s="56"/>
      <c r="K15" s="56"/>
      <c r="L15" s="56"/>
      <c r="M15" s="62" t="s">
        <v>261</v>
      </c>
      <c r="T15" s="53"/>
      <c r="U15" s="50" t="s">
        <v>280</v>
      </c>
      <c r="V15" s="67">
        <f>COUPDAYS(V4,V5,V9,V10)</f>
        <v>366</v>
      </c>
      <c r="W15" s="53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56"/>
      <c r="AN15" s="56"/>
      <c r="AO15" s="56"/>
      <c r="AP15" s="56"/>
      <c r="AQ15" s="56"/>
      <c r="AR15" s="56"/>
      <c r="AS15" s="56"/>
      <c r="AT15" s="56"/>
      <c r="AU15" s="56"/>
      <c r="AV15" s="56"/>
      <c r="AW15" s="56"/>
      <c r="AX15" s="56"/>
      <c r="AY15" s="56"/>
      <c r="AZ15" s="56"/>
      <c r="BA15" s="56"/>
      <c r="BB15" s="56"/>
      <c r="BC15" s="56"/>
      <c r="BD15" s="56"/>
      <c r="BE15" s="56"/>
      <c r="BF15" s="56"/>
      <c r="BG15" s="56"/>
      <c r="BH15" s="56"/>
      <c r="BI15" s="56"/>
      <c r="BJ15" s="56"/>
      <c r="BK15" s="56"/>
      <c r="BL15" s="56"/>
      <c r="BM15" s="56"/>
      <c r="BN15" s="56"/>
      <c r="BO15" s="56"/>
      <c r="BP15" s="56"/>
      <c r="BQ15" s="56"/>
      <c r="BR15" s="56"/>
      <c r="BS15" s="56"/>
      <c r="BT15" s="56"/>
      <c r="BU15" s="56"/>
      <c r="BV15" s="56"/>
      <c r="BW15" s="56"/>
      <c r="BX15" s="56"/>
    </row>
    <row r="16" spans="1:76" s="44" customFormat="1" ht="30" customHeight="1">
      <c r="A16" s="44" t="s">
        <v>234</v>
      </c>
      <c r="B16" s="328" t="s">
        <v>223</v>
      </c>
      <c r="C16" s="328"/>
      <c r="D16" s="328"/>
      <c r="E16" s="48">
        <f>+IF(B16="Cash",1,0)</f>
        <v>0</v>
      </c>
      <c r="F16" s="45"/>
      <c r="H16" s="56"/>
      <c r="I16" s="56"/>
      <c r="J16" s="56"/>
      <c r="K16" s="56"/>
      <c r="L16" s="56"/>
      <c r="M16" s="53" t="s">
        <v>262</v>
      </c>
      <c r="N16" s="53"/>
      <c r="O16" s="53"/>
      <c r="P16" s="63" t="e">
        <f>#REF!</f>
        <v>#REF!</v>
      </c>
      <c r="Q16" s="53"/>
      <c r="R16" s="53"/>
      <c r="S16" s="53"/>
      <c r="T16" s="53"/>
      <c r="U16" s="50" t="s">
        <v>281</v>
      </c>
      <c r="V16" s="67">
        <f>(V14/V15)*V6*V8/V9</f>
        <v>0</v>
      </c>
      <c r="W16" s="53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6"/>
      <c r="AL16" s="56"/>
      <c r="AM16" s="56"/>
      <c r="AN16" s="56"/>
      <c r="AO16" s="56"/>
      <c r="AP16" s="56"/>
      <c r="AQ16" s="56"/>
      <c r="AR16" s="56"/>
      <c r="AS16" s="56"/>
      <c r="AT16" s="56"/>
      <c r="AU16" s="56"/>
      <c r="AV16" s="56"/>
      <c r="AW16" s="56"/>
      <c r="AX16" s="56"/>
      <c r="AY16" s="56"/>
      <c r="AZ16" s="56"/>
      <c r="BA16" s="56"/>
      <c r="BB16" s="56"/>
      <c r="BC16" s="56"/>
      <c r="BD16" s="56"/>
      <c r="BE16" s="56"/>
      <c r="BF16" s="56"/>
      <c r="BG16" s="56"/>
      <c r="BH16" s="56"/>
      <c r="BI16" s="56"/>
      <c r="BJ16" s="56"/>
      <c r="BK16" s="56"/>
      <c r="BL16" s="56"/>
      <c r="BM16" s="56"/>
      <c r="BN16" s="56"/>
      <c r="BO16" s="56"/>
      <c r="BP16" s="56"/>
      <c r="BQ16" s="56"/>
      <c r="BR16" s="56"/>
      <c r="BS16" s="56"/>
      <c r="BT16" s="56"/>
      <c r="BU16" s="56"/>
      <c r="BV16" s="56"/>
      <c r="BW16" s="56"/>
      <c r="BX16" s="56"/>
    </row>
    <row r="17" spans="1:76" s="44" customFormat="1" ht="30" customHeight="1">
      <c r="A17" s="44" t="s">
        <v>235</v>
      </c>
      <c r="B17" s="329">
        <v>10000</v>
      </c>
      <c r="C17" s="329"/>
      <c r="D17" s="329"/>
      <c r="F17" s="45"/>
      <c r="H17" s="56"/>
      <c r="I17" s="56"/>
      <c r="J17" s="56"/>
      <c r="K17" s="56"/>
      <c r="L17" s="56"/>
      <c r="M17" s="53" t="s">
        <v>263</v>
      </c>
      <c r="N17" s="53"/>
      <c r="O17" s="53"/>
      <c r="P17" s="63" t="e">
        <f>#REF!</f>
        <v>#REF!</v>
      </c>
      <c r="Q17" s="53"/>
      <c r="R17" s="53"/>
      <c r="S17" s="53"/>
      <c r="T17" s="53"/>
      <c r="U17" s="50" t="s">
        <v>282</v>
      </c>
      <c r="V17" s="67">
        <f>V13+V16</f>
        <v>822745.02619793196</v>
      </c>
      <c r="W17" s="53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56"/>
      <c r="AJ17" s="56"/>
      <c r="AK17" s="56"/>
      <c r="AL17" s="56"/>
      <c r="AM17" s="56"/>
      <c r="AN17" s="56"/>
      <c r="AO17" s="56"/>
      <c r="AP17" s="56"/>
      <c r="AQ17" s="56"/>
      <c r="AR17" s="56"/>
      <c r="AS17" s="56"/>
      <c r="AT17" s="56"/>
      <c r="AU17" s="56"/>
      <c r="AV17" s="56"/>
      <c r="AW17" s="56"/>
      <c r="AX17" s="56"/>
      <c r="AY17" s="56"/>
      <c r="AZ17" s="56"/>
      <c r="BA17" s="56"/>
      <c r="BB17" s="56"/>
      <c r="BC17" s="56"/>
      <c r="BD17" s="56"/>
      <c r="BE17" s="56"/>
      <c r="BF17" s="56"/>
      <c r="BG17" s="56"/>
      <c r="BH17" s="56"/>
      <c r="BI17" s="56"/>
      <c r="BJ17" s="56"/>
      <c r="BK17" s="56"/>
      <c r="BL17" s="56"/>
      <c r="BM17" s="56"/>
      <c r="BN17" s="56"/>
      <c r="BO17" s="56"/>
      <c r="BP17" s="56"/>
      <c r="BQ17" s="56"/>
      <c r="BR17" s="56"/>
      <c r="BS17" s="56"/>
      <c r="BT17" s="56"/>
      <c r="BU17" s="56"/>
      <c r="BV17" s="56"/>
      <c r="BW17" s="56"/>
      <c r="BX17" s="56"/>
    </row>
    <row r="18" spans="1:76" s="44" customFormat="1" ht="30" customHeight="1">
      <c r="A18" s="44" t="s">
        <v>236</v>
      </c>
      <c r="B18" s="327">
        <f>+IF($E$16=1,B17*B15,0)</f>
        <v>0</v>
      </c>
      <c r="C18" s="327"/>
      <c r="D18" s="327"/>
      <c r="F18" s="45"/>
      <c r="H18" s="56"/>
      <c r="I18" s="56"/>
      <c r="J18" s="56"/>
      <c r="K18" s="56"/>
      <c r="L18" s="56"/>
      <c r="M18" s="53" t="s">
        <v>264</v>
      </c>
      <c r="N18" s="53"/>
      <c r="O18" s="53"/>
      <c r="P18" s="63" t="e">
        <f>P17*P16</f>
        <v>#REF!</v>
      </c>
      <c r="Q18" s="53"/>
      <c r="R18" s="53"/>
      <c r="S18" s="53"/>
      <c r="T18" s="53"/>
      <c r="U18" s="53"/>
      <c r="V18" s="53"/>
      <c r="W18" s="53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K18" s="56"/>
      <c r="AL18" s="56"/>
      <c r="AM18" s="56"/>
      <c r="AN18" s="56"/>
      <c r="AO18" s="56"/>
      <c r="AP18" s="56"/>
      <c r="AQ18" s="56"/>
      <c r="AR18" s="56"/>
      <c r="AS18" s="56"/>
      <c r="AT18" s="56"/>
      <c r="AU18" s="56"/>
      <c r="AV18" s="56"/>
      <c r="AW18" s="56"/>
      <c r="AX18" s="56"/>
      <c r="AY18" s="56"/>
      <c r="AZ18" s="56"/>
      <c r="BA18" s="56"/>
      <c r="BB18" s="56"/>
      <c r="BC18" s="56"/>
      <c r="BD18" s="56"/>
      <c r="BE18" s="56"/>
      <c r="BF18" s="56"/>
      <c r="BG18" s="56"/>
      <c r="BH18" s="56"/>
      <c r="BI18" s="56"/>
      <c r="BJ18" s="56"/>
      <c r="BK18" s="56"/>
      <c r="BL18" s="56"/>
      <c r="BM18" s="56"/>
      <c r="BN18" s="56"/>
      <c r="BO18" s="56"/>
      <c r="BP18" s="56"/>
      <c r="BQ18" s="56"/>
      <c r="BR18" s="56"/>
      <c r="BS18" s="56"/>
      <c r="BT18" s="56"/>
      <c r="BU18" s="56"/>
      <c r="BV18" s="56"/>
      <c r="BW18" s="56"/>
      <c r="BX18" s="56"/>
    </row>
    <row r="19" spans="1:76" s="44" customFormat="1" ht="30" customHeight="1">
      <c r="A19" s="44" t="s">
        <v>237</v>
      </c>
      <c r="B19" s="329">
        <v>10000</v>
      </c>
      <c r="C19" s="329"/>
      <c r="D19" s="329"/>
      <c r="F19" s="45"/>
      <c r="H19" s="56"/>
      <c r="I19" s="56"/>
      <c r="J19" s="56"/>
      <c r="K19" s="56"/>
      <c r="L19" s="56"/>
      <c r="M19" s="53" t="s">
        <v>265</v>
      </c>
      <c r="N19" s="53"/>
      <c r="O19" s="53"/>
      <c r="P19" s="63" t="e">
        <f>P16*P6*P8</f>
        <v>#REF!</v>
      </c>
      <c r="Q19" s="53"/>
      <c r="R19" s="53"/>
      <c r="S19" s="53"/>
      <c r="T19" s="53"/>
      <c r="U19" s="53" t="s">
        <v>286</v>
      </c>
      <c r="V19" s="53"/>
      <c r="W19" s="53"/>
      <c r="X19" s="56"/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I19" s="56"/>
      <c r="AJ19" s="56"/>
      <c r="AK19" s="56"/>
      <c r="AL19" s="56"/>
      <c r="AM19" s="56"/>
      <c r="AN19" s="56"/>
      <c r="AO19" s="56"/>
      <c r="AP19" s="56"/>
      <c r="AQ19" s="56"/>
      <c r="AR19" s="56"/>
      <c r="AS19" s="56"/>
      <c r="AT19" s="56"/>
      <c r="AU19" s="56"/>
      <c r="AV19" s="56"/>
      <c r="AW19" s="56"/>
      <c r="AX19" s="56"/>
      <c r="AY19" s="56"/>
      <c r="AZ19" s="56"/>
      <c r="BA19" s="56"/>
      <c r="BB19" s="56"/>
      <c r="BC19" s="56"/>
      <c r="BD19" s="56"/>
      <c r="BE19" s="56"/>
      <c r="BF19" s="56"/>
      <c r="BG19" s="56"/>
      <c r="BH19" s="56"/>
      <c r="BI19" s="56"/>
      <c r="BJ19" s="56"/>
      <c r="BK19" s="56"/>
      <c r="BL19" s="56"/>
      <c r="BM19" s="56"/>
      <c r="BN19" s="56"/>
      <c r="BO19" s="56"/>
      <c r="BP19" s="56"/>
      <c r="BQ19" s="56"/>
      <c r="BR19" s="56"/>
      <c r="BS19" s="56"/>
      <c r="BT19" s="56"/>
      <c r="BU19" s="56"/>
      <c r="BV19" s="56"/>
      <c r="BW19" s="56"/>
      <c r="BX19" s="56"/>
    </row>
    <row r="20" spans="1:76" s="44" customFormat="1" ht="30" customHeight="1">
      <c r="A20" s="44" t="s">
        <v>238</v>
      </c>
      <c r="B20" s="327">
        <f>+B19*B14</f>
        <v>555000000</v>
      </c>
      <c r="C20" s="327"/>
      <c r="D20" s="327"/>
      <c r="F20" s="45"/>
      <c r="H20" s="56"/>
      <c r="I20" s="56"/>
      <c r="J20" s="56"/>
      <c r="K20" s="56"/>
      <c r="L20" s="56"/>
      <c r="M20" s="52" t="s">
        <v>266</v>
      </c>
      <c r="N20" s="52"/>
      <c r="O20" s="52"/>
      <c r="P20" s="52"/>
      <c r="Q20" s="52"/>
      <c r="R20" s="52"/>
      <c r="S20" s="52"/>
      <c r="T20" s="52"/>
      <c r="U20" s="52" t="s">
        <v>284</v>
      </c>
      <c r="V20" s="69">
        <v>0.08</v>
      </c>
      <c r="W20" s="71">
        <f>V8</f>
        <v>1000000</v>
      </c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56"/>
      <c r="AK20" s="56"/>
      <c r="AL20" s="56"/>
      <c r="AM20" s="56"/>
      <c r="AN20" s="56"/>
      <c r="AO20" s="56"/>
      <c r="AP20" s="56"/>
      <c r="AQ20" s="56"/>
      <c r="AR20" s="56"/>
      <c r="AS20" s="56"/>
      <c r="AT20" s="56"/>
      <c r="AU20" s="56"/>
      <c r="AV20" s="56"/>
      <c r="AW20" s="56"/>
      <c r="AX20" s="56"/>
      <c r="AY20" s="56"/>
      <c r="AZ20" s="56"/>
      <c r="BA20" s="56"/>
      <c r="BB20" s="56"/>
      <c r="BC20" s="56"/>
      <c r="BD20" s="56"/>
      <c r="BE20" s="56"/>
      <c r="BF20" s="56"/>
      <c r="BG20" s="56"/>
      <c r="BH20" s="56"/>
      <c r="BI20" s="56"/>
      <c r="BJ20" s="56"/>
      <c r="BK20" s="56"/>
      <c r="BL20" s="56"/>
      <c r="BM20" s="56"/>
      <c r="BN20" s="56"/>
      <c r="BO20" s="56"/>
      <c r="BP20" s="56"/>
      <c r="BQ20" s="56"/>
      <c r="BR20" s="56"/>
      <c r="BS20" s="56"/>
      <c r="BT20" s="56"/>
      <c r="BU20" s="56"/>
      <c r="BV20" s="56"/>
      <c r="BW20" s="56"/>
      <c r="BX20" s="56"/>
    </row>
    <row r="21" spans="1:76" s="44" customFormat="1" ht="30" customHeight="1">
      <c r="A21" s="44" t="s">
        <v>239</v>
      </c>
      <c r="B21" s="325"/>
      <c r="C21" s="325"/>
      <c r="D21" s="325"/>
      <c r="F21" s="45"/>
      <c r="H21" s="56"/>
      <c r="I21" s="56"/>
      <c r="J21" s="56"/>
      <c r="K21" s="56"/>
      <c r="L21" s="56"/>
      <c r="M21" s="53"/>
      <c r="N21" s="53" t="s">
        <v>267</v>
      </c>
      <c r="O21" s="53"/>
      <c r="P21" s="53"/>
      <c r="Q21" s="53"/>
      <c r="R21" s="53"/>
      <c r="S21" s="53"/>
      <c r="T21" s="53"/>
      <c r="U21" s="53" t="s">
        <v>285</v>
      </c>
      <c r="V21" s="70">
        <v>9.6000000000000002E-2</v>
      </c>
      <c r="W21" s="64" t="e">
        <f>P17</f>
        <v>#REF!</v>
      </c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6"/>
      <c r="AK21" s="56"/>
      <c r="AL21" s="56"/>
      <c r="AM21" s="56"/>
      <c r="AN21" s="56"/>
      <c r="AO21" s="56"/>
      <c r="AP21" s="56"/>
      <c r="AQ21" s="56"/>
      <c r="AR21" s="56"/>
      <c r="AS21" s="56"/>
      <c r="AT21" s="56"/>
      <c r="AU21" s="56"/>
      <c r="AV21" s="56"/>
      <c r="AW21" s="56"/>
      <c r="AX21" s="56"/>
      <c r="AY21" s="56"/>
      <c r="AZ21" s="56"/>
      <c r="BA21" s="56"/>
      <c r="BB21" s="56"/>
      <c r="BC21" s="56"/>
      <c r="BD21" s="56"/>
      <c r="BE21" s="56"/>
      <c r="BF21" s="56"/>
      <c r="BG21" s="56"/>
      <c r="BH21" s="56"/>
      <c r="BI21" s="56"/>
      <c r="BJ21" s="56"/>
      <c r="BK21" s="56"/>
      <c r="BL21" s="56"/>
      <c r="BM21" s="56"/>
      <c r="BN21" s="56"/>
      <c r="BO21" s="56"/>
      <c r="BP21" s="56"/>
      <c r="BQ21" s="56"/>
      <c r="BR21" s="56"/>
      <c r="BS21" s="56"/>
      <c r="BT21" s="56"/>
      <c r="BU21" s="56"/>
      <c r="BV21" s="56"/>
      <c r="BW21" s="56"/>
      <c r="BX21" s="56"/>
    </row>
    <row r="22" spans="1:76">
      <c r="M22" s="52"/>
      <c r="N22" s="52" t="s">
        <v>268</v>
      </c>
      <c r="O22" s="52"/>
      <c r="P22" s="52"/>
      <c r="Q22" s="52"/>
      <c r="R22" s="52"/>
      <c r="S22" s="52"/>
      <c r="T22" s="52"/>
      <c r="U22" s="52"/>
      <c r="V22" s="52"/>
      <c r="W22" s="52"/>
    </row>
    <row r="23" spans="1:76" s="44" customFormat="1" ht="24.95" customHeight="1">
      <c r="A23" s="49" t="s">
        <v>240</v>
      </c>
      <c r="B23" s="45"/>
      <c r="C23" s="45"/>
      <c r="E23" s="326" t="s">
        <v>241</v>
      </c>
      <c r="F23" s="326"/>
      <c r="G23" s="326"/>
      <c r="H23" s="56"/>
      <c r="I23" s="56"/>
      <c r="J23" s="56"/>
      <c r="K23" s="56"/>
      <c r="L23" s="56"/>
      <c r="M23" s="52"/>
      <c r="N23" s="52"/>
      <c r="O23" s="52"/>
      <c r="P23" s="52"/>
      <c r="Q23" s="52"/>
      <c r="R23" s="52"/>
      <c r="S23" s="52"/>
      <c r="T23" s="52"/>
      <c r="U23" s="52" t="s">
        <v>283</v>
      </c>
      <c r="V23" s="52"/>
      <c r="W23" s="52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6"/>
      <c r="AK23" s="56"/>
      <c r="AL23" s="56"/>
      <c r="AM23" s="56"/>
      <c r="AN23" s="56"/>
      <c r="AO23" s="56"/>
      <c r="AP23" s="56"/>
      <c r="AQ23" s="56"/>
      <c r="AR23" s="56"/>
      <c r="AS23" s="56"/>
      <c r="AT23" s="56"/>
      <c r="AU23" s="56"/>
      <c r="AV23" s="56"/>
      <c r="AW23" s="56"/>
      <c r="AX23" s="56"/>
      <c r="AY23" s="56"/>
      <c r="AZ23" s="56"/>
      <c r="BA23" s="56"/>
      <c r="BB23" s="56"/>
      <c r="BC23" s="56"/>
      <c r="BD23" s="56"/>
      <c r="BE23" s="56"/>
      <c r="BF23" s="56"/>
      <c r="BG23" s="56"/>
      <c r="BH23" s="56"/>
      <c r="BI23" s="56"/>
      <c r="BJ23" s="56"/>
      <c r="BK23" s="56"/>
      <c r="BL23" s="56"/>
      <c r="BM23" s="56"/>
      <c r="BN23" s="56"/>
      <c r="BO23" s="56"/>
      <c r="BP23" s="56"/>
      <c r="BQ23" s="56"/>
      <c r="BR23" s="56"/>
      <c r="BS23" s="56"/>
      <c r="BT23" s="56"/>
      <c r="BU23" s="56"/>
      <c r="BV23" s="56"/>
      <c r="BW23" s="56"/>
      <c r="BX23" s="56"/>
    </row>
    <row r="24" spans="1:76" s="55" customFormat="1">
      <c r="B24" s="59"/>
      <c r="C24" s="59"/>
      <c r="F24" s="59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</row>
    <row r="25" spans="1:76" s="55" customFormat="1">
      <c r="B25" s="59"/>
      <c r="C25" s="59"/>
      <c r="F25" s="59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</row>
    <row r="26" spans="1:76" s="55" customFormat="1">
      <c r="B26" s="59"/>
      <c r="C26" s="59"/>
      <c r="F26" s="59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</row>
    <row r="27" spans="1:76" s="55" customFormat="1">
      <c r="B27" s="59"/>
      <c r="C27" s="59"/>
      <c r="F27" s="59"/>
      <c r="M27" s="52" t="s">
        <v>287</v>
      </c>
      <c r="N27" s="52" t="s">
        <v>288</v>
      </c>
      <c r="O27" s="52"/>
      <c r="P27" s="52"/>
      <c r="Q27" s="71"/>
      <c r="R27" s="52"/>
      <c r="S27" s="52"/>
      <c r="T27" s="52"/>
      <c r="U27" s="52"/>
      <c r="V27" s="52"/>
      <c r="W27" s="52"/>
    </row>
    <row r="28" spans="1:76" s="55" customFormat="1">
      <c r="B28" s="59"/>
      <c r="C28" s="59"/>
      <c r="F28" s="59"/>
      <c r="M28" s="52" t="s">
        <v>289</v>
      </c>
      <c r="N28" s="52" t="s">
        <v>288</v>
      </c>
      <c r="O28" s="52"/>
      <c r="P28" s="52"/>
      <c r="Q28" s="71">
        <f>P6</f>
        <v>1000000</v>
      </c>
      <c r="R28" s="52"/>
      <c r="S28" s="52"/>
      <c r="T28" s="52"/>
      <c r="U28" s="52"/>
      <c r="V28" s="52"/>
      <c r="W28" s="52"/>
    </row>
    <row r="29" spans="1:76" s="55" customFormat="1">
      <c r="B29" s="59"/>
      <c r="C29" s="59"/>
      <c r="F29" s="59"/>
      <c r="M29" s="52" t="s">
        <v>290</v>
      </c>
      <c r="N29" s="52" t="s">
        <v>266</v>
      </c>
      <c r="O29" s="52"/>
      <c r="P29" s="52"/>
      <c r="Q29" s="73">
        <v>0.13</v>
      </c>
      <c r="R29" s="52"/>
      <c r="S29" s="52"/>
      <c r="T29" s="52"/>
      <c r="U29" s="52"/>
      <c r="V29" s="52"/>
      <c r="W29" s="52"/>
    </row>
    <row r="30" spans="1:76" s="55" customFormat="1">
      <c r="B30" s="59"/>
      <c r="C30" s="59"/>
      <c r="F30" s="59"/>
      <c r="M30" s="52" t="s">
        <v>291</v>
      </c>
      <c r="N30" s="52" t="s">
        <v>292</v>
      </c>
      <c r="O30" s="52"/>
      <c r="P30" s="52"/>
      <c r="Q30" s="69">
        <v>0.12</v>
      </c>
      <c r="R30" s="52"/>
      <c r="S30" s="52"/>
      <c r="T30" s="52"/>
      <c r="U30" s="52"/>
      <c r="V30" s="52"/>
      <c r="W30" s="52"/>
    </row>
    <row r="31" spans="1:76" s="55" customFormat="1">
      <c r="B31" s="59"/>
      <c r="C31" s="59"/>
      <c r="F31" s="59"/>
      <c r="M31" s="52" t="s">
        <v>293</v>
      </c>
      <c r="N31" s="52" t="s">
        <v>294</v>
      </c>
      <c r="O31" s="52"/>
      <c r="P31" s="52"/>
      <c r="Q31" s="52" t="e">
        <f>V4-P2</f>
        <v>#REF!</v>
      </c>
      <c r="R31" s="52"/>
      <c r="S31" s="52"/>
      <c r="T31" s="52"/>
      <c r="U31" s="52"/>
      <c r="V31" s="52"/>
      <c r="W31" s="52"/>
    </row>
    <row r="32" spans="1:76" s="55" customFormat="1">
      <c r="B32" s="59"/>
      <c r="C32" s="59"/>
      <c r="F32" s="59"/>
      <c r="M32" s="52" t="s">
        <v>295</v>
      </c>
      <c r="N32" s="52" t="s">
        <v>296</v>
      </c>
      <c r="O32" s="52"/>
      <c r="P32" s="52"/>
      <c r="Q32" s="52">
        <f>V4-P10</f>
        <v>365</v>
      </c>
      <c r="R32" s="52"/>
      <c r="S32" s="52"/>
      <c r="T32" s="52"/>
      <c r="U32" s="52"/>
      <c r="V32" s="52"/>
      <c r="W32" s="52"/>
    </row>
    <row r="33" spans="2:23" s="55" customFormat="1">
      <c r="B33" s="59"/>
      <c r="C33" s="59"/>
      <c r="F33" s="59"/>
      <c r="M33" s="52" t="s">
        <v>297</v>
      </c>
      <c r="N33" s="52" t="s">
        <v>298</v>
      </c>
      <c r="O33" s="52"/>
      <c r="P33" s="52"/>
      <c r="Q33" s="52">
        <v>5</v>
      </c>
      <c r="R33" s="52"/>
      <c r="S33" s="52"/>
      <c r="T33" s="52"/>
      <c r="U33" s="52"/>
      <c r="V33" s="52"/>
      <c r="W33" s="52"/>
    </row>
    <row r="34" spans="2:23" s="55" customFormat="1">
      <c r="B34" s="59"/>
      <c r="C34" s="59"/>
      <c r="F34" s="59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</row>
    <row r="35" spans="2:23" s="55" customFormat="1">
      <c r="B35" s="59"/>
      <c r="C35" s="59"/>
      <c r="F35" s="59"/>
      <c r="M35" s="52"/>
      <c r="N35" s="52"/>
      <c r="O35" s="52"/>
      <c r="P35" s="52">
        <v>1</v>
      </c>
      <c r="Q35" s="52">
        <v>2</v>
      </c>
      <c r="R35" s="52">
        <v>3</v>
      </c>
      <c r="S35" s="52">
        <v>4</v>
      </c>
      <c r="T35" s="52">
        <v>5</v>
      </c>
      <c r="U35" s="52">
        <v>5</v>
      </c>
      <c r="V35" s="52"/>
      <c r="W35" s="52"/>
    </row>
    <row r="36" spans="2:23" s="55" customFormat="1">
      <c r="B36" s="59"/>
      <c r="C36" s="59"/>
      <c r="F36" s="59"/>
      <c r="M36" s="52"/>
      <c r="N36" s="52"/>
      <c r="O36" s="52" t="s">
        <v>21</v>
      </c>
      <c r="P36" s="72">
        <f>Q28*Q30</f>
        <v>120000</v>
      </c>
      <c r="Q36" s="72">
        <f>$Q$28*$Q$30</f>
        <v>120000</v>
      </c>
      <c r="R36" s="72">
        <f>$Q$28*$Q$30</f>
        <v>120000</v>
      </c>
      <c r="S36" s="72">
        <f>$Q$28*$Q$30</f>
        <v>120000</v>
      </c>
      <c r="T36" s="72">
        <f>$Q$28*$Q$30</f>
        <v>120000</v>
      </c>
      <c r="U36" s="71">
        <f>Q28</f>
        <v>1000000</v>
      </c>
      <c r="V36" s="52"/>
      <c r="W36" s="52"/>
    </row>
    <row r="37" spans="2:23" s="55" customFormat="1">
      <c r="B37" s="59"/>
      <c r="C37" s="59"/>
      <c r="F37" s="59"/>
      <c r="M37" s="52"/>
      <c r="N37" s="52"/>
      <c r="O37" s="52" t="s">
        <v>299</v>
      </c>
      <c r="P37" s="52" t="e">
        <f>(Q31/Q32)</f>
        <v>#REF!</v>
      </c>
      <c r="Q37" s="52" t="e">
        <f>(1+P37)</f>
        <v>#REF!</v>
      </c>
      <c r="R37" s="52" t="e">
        <f>(2+P37)</f>
        <v>#REF!</v>
      </c>
      <c r="S37" s="52" t="e">
        <f>3+P37</f>
        <v>#REF!</v>
      </c>
      <c r="T37" s="52" t="e">
        <f>4+P37</f>
        <v>#REF!</v>
      </c>
      <c r="U37" s="52" t="e">
        <f>4+P37</f>
        <v>#REF!</v>
      </c>
      <c r="V37" s="52"/>
      <c r="W37" s="52"/>
    </row>
    <row r="38" spans="2:23" s="55" customFormat="1">
      <c r="B38" s="59"/>
      <c r="C38" s="59"/>
      <c r="F38" s="59"/>
      <c r="M38" s="52"/>
      <c r="N38" s="52"/>
      <c r="O38" s="52" t="s">
        <v>300</v>
      </c>
      <c r="P38" s="52">
        <f t="shared" ref="P38:U38" si="0">$Q$29</f>
        <v>0.13</v>
      </c>
      <c r="Q38" s="52">
        <f t="shared" si="0"/>
        <v>0.13</v>
      </c>
      <c r="R38" s="52">
        <f t="shared" si="0"/>
        <v>0.13</v>
      </c>
      <c r="S38" s="52">
        <f t="shared" si="0"/>
        <v>0.13</v>
      </c>
      <c r="T38" s="52">
        <f t="shared" si="0"/>
        <v>0.13</v>
      </c>
      <c r="U38" s="52">
        <f t="shared" si="0"/>
        <v>0.13</v>
      </c>
      <c r="V38" s="52"/>
      <c r="W38" s="52"/>
    </row>
    <row r="39" spans="2:23" s="55" customFormat="1">
      <c r="B39" s="59"/>
      <c r="C39" s="59"/>
      <c r="F39" s="59"/>
      <c r="M39" s="52"/>
      <c r="N39" s="52"/>
      <c r="O39" s="52" t="s">
        <v>43</v>
      </c>
      <c r="P39" s="52" t="e">
        <f t="shared" ref="P39:U39" si="1">(1+P38)^P37</f>
        <v>#REF!</v>
      </c>
      <c r="Q39" s="52" t="e">
        <f t="shared" si="1"/>
        <v>#REF!</v>
      </c>
      <c r="R39" s="52" t="e">
        <f t="shared" si="1"/>
        <v>#REF!</v>
      </c>
      <c r="S39" s="52" t="e">
        <f t="shared" si="1"/>
        <v>#REF!</v>
      </c>
      <c r="T39" s="52" t="e">
        <f t="shared" si="1"/>
        <v>#REF!</v>
      </c>
      <c r="U39" s="52" t="e">
        <f t="shared" si="1"/>
        <v>#REF!</v>
      </c>
      <c r="V39" s="52"/>
      <c r="W39" s="52"/>
    </row>
    <row r="40" spans="2:23" s="55" customFormat="1">
      <c r="B40" s="59"/>
      <c r="C40" s="59"/>
      <c r="F40" s="59"/>
      <c r="M40" s="52"/>
      <c r="N40" s="52"/>
      <c r="O40" s="52" t="s">
        <v>301</v>
      </c>
      <c r="P40" s="74" t="e">
        <f t="shared" ref="P40:U40" si="2">P36/P39</f>
        <v>#REF!</v>
      </c>
      <c r="Q40" s="74" t="e">
        <f t="shared" si="2"/>
        <v>#REF!</v>
      </c>
      <c r="R40" s="74" t="e">
        <f t="shared" si="2"/>
        <v>#REF!</v>
      </c>
      <c r="S40" s="74" t="e">
        <f t="shared" si="2"/>
        <v>#REF!</v>
      </c>
      <c r="T40" s="74" t="e">
        <f t="shared" si="2"/>
        <v>#REF!</v>
      </c>
      <c r="U40" s="74" t="e">
        <f t="shared" si="2"/>
        <v>#REF!</v>
      </c>
      <c r="V40" s="52"/>
      <c r="W40" s="52"/>
    </row>
    <row r="41" spans="2:23" s="55" customFormat="1">
      <c r="B41" s="59"/>
      <c r="C41" s="59"/>
      <c r="F41" s="59"/>
      <c r="M41" s="52"/>
      <c r="N41" s="52"/>
      <c r="O41" s="52" t="s">
        <v>302</v>
      </c>
      <c r="P41" s="72" t="e">
        <f>P17-SUM(P40:U40)</f>
        <v>#REF!</v>
      </c>
      <c r="Q41" s="52"/>
      <c r="R41" s="52"/>
      <c r="S41" s="52"/>
      <c r="T41" s="52"/>
      <c r="U41" s="52"/>
      <c r="V41" s="52"/>
      <c r="W41" s="52"/>
    </row>
    <row r="42" spans="2:23" s="55" customFormat="1">
      <c r="B42" s="59"/>
      <c r="C42" s="59"/>
      <c r="F42" s="59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</row>
    <row r="43" spans="2:23" s="55" customFormat="1">
      <c r="B43" s="59"/>
      <c r="C43" s="59"/>
      <c r="F43" s="59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</row>
    <row r="44" spans="2:23" s="55" customFormat="1">
      <c r="B44" s="59"/>
      <c r="C44" s="59"/>
      <c r="F44" s="59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</row>
    <row r="45" spans="2:23" s="55" customFormat="1">
      <c r="B45" s="59"/>
      <c r="C45" s="59"/>
      <c r="F45" s="59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</row>
    <row r="46" spans="2:23" s="55" customFormat="1">
      <c r="B46" s="59"/>
      <c r="C46" s="59"/>
      <c r="F46" s="59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</row>
    <row r="47" spans="2:23" s="55" customFormat="1">
      <c r="B47" s="59"/>
      <c r="C47" s="59"/>
      <c r="F47" s="59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</row>
    <row r="48" spans="2:23" s="55" customFormat="1">
      <c r="B48" s="59"/>
      <c r="C48" s="59"/>
      <c r="F48" s="59"/>
    </row>
    <row r="49" spans="2:6" s="55" customFormat="1">
      <c r="B49" s="59"/>
      <c r="C49" s="59"/>
      <c r="F49" s="59"/>
    </row>
    <row r="50" spans="2:6" s="55" customFormat="1">
      <c r="B50" s="59"/>
      <c r="C50" s="59"/>
      <c r="F50" s="59"/>
    </row>
    <row r="51" spans="2:6" s="55" customFormat="1">
      <c r="B51" s="59"/>
      <c r="C51" s="59"/>
      <c r="F51" s="59"/>
    </row>
    <row r="52" spans="2:6" s="55" customFormat="1">
      <c r="B52" s="59"/>
      <c r="C52" s="59"/>
      <c r="F52" s="59"/>
    </row>
    <row r="53" spans="2:6" s="55" customFormat="1">
      <c r="B53" s="59"/>
      <c r="C53" s="59"/>
      <c r="F53" s="59"/>
    </row>
    <row r="54" spans="2:6" s="55" customFormat="1">
      <c r="B54" s="59"/>
      <c r="C54" s="59"/>
      <c r="F54" s="59"/>
    </row>
    <row r="55" spans="2:6" s="55" customFormat="1">
      <c r="B55" s="59"/>
      <c r="C55" s="59"/>
      <c r="F55" s="59"/>
    </row>
    <row r="56" spans="2:6" s="55" customFormat="1">
      <c r="B56" s="59"/>
      <c r="C56" s="59"/>
      <c r="F56" s="59"/>
    </row>
    <row r="57" spans="2:6" s="55" customFormat="1">
      <c r="B57" s="59"/>
      <c r="C57" s="59"/>
      <c r="F57" s="59"/>
    </row>
    <row r="58" spans="2:6" s="55" customFormat="1">
      <c r="B58" s="59"/>
      <c r="C58" s="59"/>
      <c r="F58" s="59"/>
    </row>
    <row r="59" spans="2:6" s="55" customFormat="1">
      <c r="B59" s="59"/>
      <c r="C59" s="59"/>
      <c r="F59" s="59"/>
    </row>
    <row r="60" spans="2:6" s="55" customFormat="1">
      <c r="B60" s="59"/>
      <c r="C60" s="59"/>
      <c r="F60" s="59"/>
    </row>
    <row r="61" spans="2:6" s="55" customFormat="1">
      <c r="B61" s="59"/>
      <c r="C61" s="59"/>
      <c r="F61" s="59"/>
    </row>
    <row r="62" spans="2:6" s="55" customFormat="1">
      <c r="B62" s="59"/>
      <c r="C62" s="59"/>
      <c r="F62" s="59"/>
    </row>
    <row r="63" spans="2:6" s="55" customFormat="1">
      <c r="B63" s="59"/>
      <c r="C63" s="59"/>
      <c r="F63" s="59"/>
    </row>
    <row r="64" spans="2:6" s="55" customFormat="1">
      <c r="B64" s="59"/>
      <c r="C64" s="59"/>
      <c r="F64" s="59"/>
    </row>
    <row r="65" spans="2:6" s="55" customFormat="1">
      <c r="B65" s="59"/>
      <c r="C65" s="59"/>
      <c r="F65" s="59"/>
    </row>
    <row r="66" spans="2:6" s="55" customFormat="1">
      <c r="B66" s="59"/>
      <c r="C66" s="59"/>
      <c r="F66" s="59"/>
    </row>
    <row r="67" spans="2:6" s="55" customFormat="1">
      <c r="B67" s="59"/>
      <c r="C67" s="59"/>
      <c r="F67" s="59"/>
    </row>
    <row r="68" spans="2:6" s="55" customFormat="1">
      <c r="B68" s="59"/>
      <c r="C68" s="59"/>
      <c r="F68" s="59"/>
    </row>
    <row r="69" spans="2:6" s="55" customFormat="1">
      <c r="B69" s="59"/>
      <c r="C69" s="59"/>
      <c r="F69" s="59"/>
    </row>
    <row r="70" spans="2:6" s="55" customFormat="1">
      <c r="B70" s="59"/>
      <c r="C70" s="59"/>
      <c r="F70" s="59"/>
    </row>
    <row r="71" spans="2:6" s="55" customFormat="1">
      <c r="B71" s="59"/>
      <c r="C71" s="59"/>
      <c r="F71" s="59"/>
    </row>
    <row r="72" spans="2:6" s="55" customFormat="1">
      <c r="B72" s="59"/>
      <c r="C72" s="59"/>
      <c r="F72" s="59"/>
    </row>
    <row r="73" spans="2:6" s="55" customFormat="1">
      <c r="B73" s="59"/>
      <c r="C73" s="59"/>
      <c r="F73" s="59"/>
    </row>
    <row r="74" spans="2:6" s="55" customFormat="1">
      <c r="B74" s="59"/>
      <c r="C74" s="59"/>
      <c r="F74" s="59"/>
    </row>
    <row r="75" spans="2:6" s="55" customFormat="1">
      <c r="B75" s="59"/>
      <c r="C75" s="59"/>
      <c r="F75" s="59"/>
    </row>
    <row r="76" spans="2:6" s="55" customFormat="1">
      <c r="B76" s="59"/>
      <c r="C76" s="59"/>
      <c r="F76" s="59"/>
    </row>
    <row r="77" spans="2:6" s="55" customFormat="1">
      <c r="B77" s="59"/>
      <c r="C77" s="59"/>
      <c r="F77" s="59"/>
    </row>
    <row r="78" spans="2:6" s="55" customFormat="1">
      <c r="B78" s="59"/>
      <c r="C78" s="59"/>
      <c r="F78" s="59"/>
    </row>
    <row r="79" spans="2:6" s="55" customFormat="1">
      <c r="B79" s="59"/>
      <c r="C79" s="59"/>
      <c r="F79" s="59"/>
    </row>
    <row r="80" spans="2:6" s="55" customFormat="1">
      <c r="B80" s="59"/>
      <c r="C80" s="59"/>
      <c r="F80" s="59"/>
    </row>
    <row r="81" spans="2:6" s="55" customFormat="1">
      <c r="B81" s="59"/>
      <c r="C81" s="59"/>
      <c r="F81" s="59"/>
    </row>
    <row r="82" spans="2:6" s="55" customFormat="1">
      <c r="B82" s="59"/>
      <c r="C82" s="59"/>
      <c r="F82" s="59"/>
    </row>
    <row r="83" spans="2:6" s="55" customFormat="1">
      <c r="B83" s="59"/>
      <c r="C83" s="59"/>
      <c r="F83" s="59"/>
    </row>
    <row r="84" spans="2:6" s="55" customFormat="1">
      <c r="B84" s="59"/>
      <c r="C84" s="59"/>
      <c r="F84" s="59"/>
    </row>
    <row r="85" spans="2:6" s="55" customFormat="1">
      <c r="B85" s="59"/>
      <c r="C85" s="59"/>
      <c r="F85" s="59"/>
    </row>
    <row r="86" spans="2:6" s="55" customFormat="1">
      <c r="B86" s="59"/>
      <c r="C86" s="59"/>
      <c r="F86" s="59"/>
    </row>
    <row r="87" spans="2:6" s="55" customFormat="1">
      <c r="B87" s="59"/>
      <c r="C87" s="59"/>
      <c r="F87" s="59"/>
    </row>
    <row r="88" spans="2:6" s="55" customFormat="1">
      <c r="B88" s="59"/>
      <c r="C88" s="59"/>
      <c r="F88" s="59"/>
    </row>
    <row r="89" spans="2:6" s="55" customFormat="1">
      <c r="B89" s="59"/>
      <c r="C89" s="59"/>
      <c r="F89" s="59"/>
    </row>
    <row r="90" spans="2:6" s="55" customFormat="1">
      <c r="B90" s="59"/>
      <c r="C90" s="59"/>
      <c r="F90" s="59"/>
    </row>
    <row r="91" spans="2:6" s="55" customFormat="1">
      <c r="B91" s="59"/>
      <c r="C91" s="59"/>
      <c r="F91" s="59"/>
    </row>
    <row r="92" spans="2:6" s="55" customFormat="1">
      <c r="B92" s="59"/>
      <c r="C92" s="59"/>
      <c r="F92" s="59"/>
    </row>
    <row r="93" spans="2:6" s="55" customFormat="1">
      <c r="B93" s="59"/>
      <c r="C93" s="59"/>
      <c r="F93" s="59"/>
    </row>
    <row r="94" spans="2:6" s="55" customFormat="1">
      <c r="B94" s="59"/>
      <c r="C94" s="59"/>
      <c r="F94" s="59"/>
    </row>
    <row r="95" spans="2:6" s="55" customFormat="1">
      <c r="B95" s="59"/>
      <c r="C95" s="59"/>
      <c r="F95" s="59"/>
    </row>
    <row r="96" spans="2:6" s="55" customFormat="1">
      <c r="B96" s="59"/>
      <c r="C96" s="59"/>
      <c r="F96" s="59"/>
    </row>
    <row r="97" spans="2:6" s="55" customFormat="1">
      <c r="B97" s="59"/>
      <c r="C97" s="59"/>
      <c r="F97" s="59"/>
    </row>
    <row r="98" spans="2:6" s="55" customFormat="1">
      <c r="B98" s="59"/>
      <c r="C98" s="59"/>
      <c r="F98" s="59"/>
    </row>
    <row r="99" spans="2:6" s="55" customFormat="1">
      <c r="B99" s="59"/>
      <c r="C99" s="59"/>
      <c r="F99" s="59"/>
    </row>
    <row r="100" spans="2:6" s="55" customFormat="1">
      <c r="B100" s="59"/>
      <c r="C100" s="59"/>
      <c r="F100" s="59"/>
    </row>
    <row r="101" spans="2:6" s="55" customFormat="1">
      <c r="B101" s="59"/>
      <c r="C101" s="59"/>
      <c r="F101" s="59"/>
    </row>
    <row r="102" spans="2:6" s="55" customFormat="1">
      <c r="B102" s="59"/>
      <c r="C102" s="59"/>
      <c r="F102" s="59"/>
    </row>
    <row r="103" spans="2:6" s="55" customFormat="1">
      <c r="B103" s="59"/>
      <c r="C103" s="59"/>
      <c r="F103" s="59"/>
    </row>
    <row r="104" spans="2:6" s="55" customFormat="1">
      <c r="B104" s="59"/>
      <c r="C104" s="59"/>
      <c r="F104" s="59"/>
    </row>
    <row r="105" spans="2:6" s="55" customFormat="1">
      <c r="B105" s="59"/>
      <c r="C105" s="59"/>
      <c r="F105" s="59"/>
    </row>
    <row r="106" spans="2:6" s="55" customFormat="1">
      <c r="B106" s="59"/>
      <c r="C106" s="59"/>
      <c r="F106" s="59"/>
    </row>
    <row r="107" spans="2:6" s="55" customFormat="1">
      <c r="B107" s="59"/>
      <c r="C107" s="59"/>
      <c r="F107" s="59"/>
    </row>
    <row r="108" spans="2:6" s="55" customFormat="1">
      <c r="B108" s="59"/>
      <c r="C108" s="59"/>
      <c r="F108" s="59"/>
    </row>
    <row r="109" spans="2:6" s="55" customFormat="1">
      <c r="B109" s="59"/>
      <c r="C109" s="59"/>
      <c r="F109" s="59"/>
    </row>
    <row r="110" spans="2:6" s="55" customFormat="1">
      <c r="B110" s="59"/>
      <c r="C110" s="59"/>
      <c r="F110" s="59"/>
    </row>
    <row r="111" spans="2:6" s="55" customFormat="1">
      <c r="B111" s="59"/>
      <c r="C111" s="59"/>
      <c r="F111" s="59"/>
    </row>
    <row r="112" spans="2:6" s="55" customFormat="1">
      <c r="B112" s="59"/>
      <c r="C112" s="59"/>
      <c r="F112" s="59"/>
    </row>
    <row r="113" spans="2:6" s="55" customFormat="1">
      <c r="B113" s="59"/>
      <c r="C113" s="59"/>
      <c r="F113" s="59"/>
    </row>
    <row r="114" spans="2:6" s="55" customFormat="1">
      <c r="B114" s="59"/>
      <c r="C114" s="59"/>
      <c r="F114" s="59"/>
    </row>
    <row r="115" spans="2:6" s="55" customFormat="1">
      <c r="B115" s="59"/>
      <c r="C115" s="59"/>
      <c r="F115" s="59"/>
    </row>
    <row r="116" spans="2:6" s="55" customFormat="1">
      <c r="B116" s="59"/>
      <c r="C116" s="59"/>
      <c r="F116" s="59"/>
    </row>
    <row r="117" spans="2:6" s="55" customFormat="1">
      <c r="B117" s="59"/>
      <c r="C117" s="59"/>
      <c r="F117" s="59"/>
    </row>
    <row r="118" spans="2:6" s="55" customFormat="1">
      <c r="B118" s="59"/>
      <c r="C118" s="59"/>
      <c r="F118" s="59"/>
    </row>
    <row r="119" spans="2:6" s="55" customFormat="1">
      <c r="B119" s="59"/>
      <c r="C119" s="59"/>
      <c r="F119" s="59"/>
    </row>
    <row r="120" spans="2:6" s="55" customFormat="1">
      <c r="B120" s="59"/>
      <c r="C120" s="59"/>
      <c r="F120" s="59"/>
    </row>
    <row r="121" spans="2:6" s="55" customFormat="1">
      <c r="B121" s="59"/>
      <c r="C121" s="59"/>
      <c r="F121" s="59"/>
    </row>
    <row r="122" spans="2:6" s="55" customFormat="1">
      <c r="B122" s="59"/>
      <c r="C122" s="59"/>
      <c r="F122" s="59"/>
    </row>
    <row r="123" spans="2:6" s="55" customFormat="1">
      <c r="B123" s="59"/>
      <c r="C123" s="59"/>
      <c r="F123" s="59"/>
    </row>
    <row r="124" spans="2:6" s="55" customFormat="1">
      <c r="B124" s="59"/>
      <c r="C124" s="59"/>
      <c r="F124" s="59"/>
    </row>
    <row r="125" spans="2:6" s="55" customFormat="1">
      <c r="B125" s="59"/>
      <c r="C125" s="59"/>
      <c r="F125" s="59"/>
    </row>
    <row r="126" spans="2:6" s="55" customFormat="1">
      <c r="B126" s="59"/>
      <c r="C126" s="59"/>
      <c r="F126" s="59"/>
    </row>
    <row r="127" spans="2:6" s="55" customFormat="1">
      <c r="B127" s="59"/>
      <c r="C127" s="59"/>
      <c r="F127" s="59"/>
    </row>
    <row r="128" spans="2:6" s="55" customFormat="1">
      <c r="B128" s="59"/>
      <c r="C128" s="59"/>
      <c r="F128" s="59"/>
    </row>
    <row r="129" spans="2:6" s="55" customFormat="1">
      <c r="B129" s="59"/>
      <c r="C129" s="59"/>
      <c r="F129" s="59"/>
    </row>
    <row r="130" spans="2:6" s="55" customFormat="1">
      <c r="B130" s="59"/>
      <c r="C130" s="59"/>
      <c r="F130" s="59"/>
    </row>
    <row r="131" spans="2:6" s="55" customFormat="1">
      <c r="B131" s="59"/>
      <c r="C131" s="59"/>
      <c r="F131" s="59"/>
    </row>
    <row r="132" spans="2:6" s="55" customFormat="1">
      <c r="B132" s="59"/>
      <c r="C132" s="59"/>
      <c r="F132" s="59"/>
    </row>
    <row r="133" spans="2:6" s="55" customFormat="1">
      <c r="B133" s="59"/>
      <c r="C133" s="59"/>
      <c r="F133" s="59"/>
    </row>
    <row r="134" spans="2:6" s="55" customFormat="1">
      <c r="B134" s="59"/>
      <c r="C134" s="59"/>
      <c r="F134" s="59"/>
    </row>
    <row r="135" spans="2:6" s="55" customFormat="1">
      <c r="B135" s="59"/>
      <c r="C135" s="59"/>
      <c r="F135" s="59"/>
    </row>
    <row r="136" spans="2:6" s="55" customFormat="1">
      <c r="B136" s="59"/>
      <c r="C136" s="59"/>
      <c r="F136" s="59"/>
    </row>
    <row r="137" spans="2:6" s="55" customFormat="1">
      <c r="B137" s="59"/>
      <c r="C137" s="59"/>
      <c r="F137" s="59"/>
    </row>
    <row r="138" spans="2:6" s="55" customFormat="1">
      <c r="B138" s="59"/>
      <c r="C138" s="59"/>
      <c r="F138" s="59"/>
    </row>
    <row r="139" spans="2:6" s="55" customFormat="1">
      <c r="B139" s="59"/>
      <c r="C139" s="59"/>
      <c r="F139" s="59"/>
    </row>
    <row r="140" spans="2:6" s="55" customFormat="1">
      <c r="B140" s="59"/>
      <c r="C140" s="59"/>
      <c r="F140" s="59"/>
    </row>
    <row r="141" spans="2:6" s="55" customFormat="1">
      <c r="B141" s="59"/>
      <c r="C141" s="59"/>
      <c r="F141" s="59"/>
    </row>
    <row r="142" spans="2:6" s="55" customFormat="1">
      <c r="B142" s="59"/>
      <c r="C142" s="59"/>
      <c r="F142" s="59"/>
    </row>
    <row r="143" spans="2:6" s="55" customFormat="1">
      <c r="B143" s="59"/>
      <c r="C143" s="59"/>
      <c r="F143" s="59"/>
    </row>
    <row r="144" spans="2:6" s="55" customFormat="1">
      <c r="B144" s="59"/>
      <c r="C144" s="59"/>
      <c r="F144" s="59"/>
    </row>
    <row r="145" spans="2:6" s="55" customFormat="1">
      <c r="B145" s="59"/>
      <c r="C145" s="59"/>
      <c r="F145" s="59"/>
    </row>
    <row r="146" spans="2:6" s="55" customFormat="1">
      <c r="B146" s="59"/>
      <c r="C146" s="59"/>
      <c r="F146" s="59"/>
    </row>
    <row r="147" spans="2:6" s="55" customFormat="1">
      <c r="B147" s="59"/>
      <c r="C147" s="59"/>
      <c r="F147" s="59"/>
    </row>
    <row r="148" spans="2:6" s="55" customFormat="1">
      <c r="B148" s="59"/>
      <c r="C148" s="59"/>
      <c r="F148" s="59"/>
    </row>
    <row r="149" spans="2:6" s="55" customFormat="1">
      <c r="B149" s="59"/>
      <c r="C149" s="59"/>
      <c r="F149" s="59"/>
    </row>
    <row r="150" spans="2:6" s="55" customFormat="1">
      <c r="B150" s="59"/>
      <c r="C150" s="59"/>
      <c r="F150" s="59"/>
    </row>
    <row r="151" spans="2:6" s="55" customFormat="1">
      <c r="B151" s="59"/>
      <c r="C151" s="59"/>
      <c r="F151" s="59"/>
    </row>
    <row r="152" spans="2:6" s="55" customFormat="1">
      <c r="B152" s="59"/>
      <c r="C152" s="59"/>
      <c r="F152" s="59"/>
    </row>
    <row r="153" spans="2:6" s="55" customFormat="1">
      <c r="B153" s="59"/>
      <c r="C153" s="59"/>
      <c r="F153" s="59"/>
    </row>
    <row r="154" spans="2:6" s="55" customFormat="1">
      <c r="B154" s="59"/>
      <c r="C154" s="59"/>
      <c r="F154" s="59"/>
    </row>
    <row r="155" spans="2:6" s="55" customFormat="1">
      <c r="B155" s="59"/>
      <c r="C155" s="59"/>
      <c r="F155" s="59"/>
    </row>
    <row r="156" spans="2:6" s="55" customFormat="1">
      <c r="B156" s="59"/>
      <c r="C156" s="59"/>
      <c r="F156" s="59"/>
    </row>
    <row r="157" spans="2:6" s="55" customFormat="1">
      <c r="B157" s="59"/>
      <c r="C157" s="59"/>
      <c r="F157" s="59"/>
    </row>
    <row r="158" spans="2:6" s="55" customFormat="1">
      <c r="B158" s="59"/>
      <c r="C158" s="59"/>
      <c r="F158" s="59"/>
    </row>
    <row r="159" spans="2:6" s="55" customFormat="1">
      <c r="B159" s="59"/>
      <c r="C159" s="59"/>
      <c r="F159" s="59"/>
    </row>
    <row r="160" spans="2:6" s="55" customFormat="1">
      <c r="B160" s="59"/>
      <c r="C160" s="59"/>
      <c r="F160" s="59"/>
    </row>
    <row r="161" spans="2:6" s="55" customFormat="1">
      <c r="B161" s="59"/>
      <c r="C161" s="59"/>
      <c r="F161" s="59"/>
    </row>
    <row r="162" spans="2:6" s="55" customFormat="1">
      <c r="B162" s="59"/>
      <c r="C162" s="59"/>
      <c r="F162" s="59"/>
    </row>
    <row r="163" spans="2:6" s="55" customFormat="1">
      <c r="B163" s="59"/>
      <c r="C163" s="59"/>
      <c r="F163" s="59"/>
    </row>
    <row r="164" spans="2:6" s="55" customFormat="1">
      <c r="B164" s="59"/>
      <c r="C164" s="59"/>
      <c r="F164" s="59"/>
    </row>
    <row r="165" spans="2:6" s="55" customFormat="1">
      <c r="B165" s="59"/>
      <c r="C165" s="59"/>
      <c r="F165" s="59"/>
    </row>
    <row r="166" spans="2:6" s="55" customFormat="1">
      <c r="B166" s="59"/>
      <c r="C166" s="59"/>
      <c r="F166" s="59"/>
    </row>
    <row r="167" spans="2:6" s="55" customFormat="1">
      <c r="B167" s="59"/>
      <c r="C167" s="59"/>
      <c r="F167" s="59"/>
    </row>
    <row r="168" spans="2:6" s="55" customFormat="1">
      <c r="B168" s="59"/>
      <c r="C168" s="59"/>
      <c r="F168" s="59"/>
    </row>
    <row r="169" spans="2:6" s="55" customFormat="1">
      <c r="B169" s="59"/>
      <c r="C169" s="59"/>
      <c r="F169" s="59"/>
    </row>
    <row r="170" spans="2:6" s="55" customFormat="1">
      <c r="B170" s="59"/>
      <c r="C170" s="59"/>
      <c r="F170" s="59"/>
    </row>
    <row r="171" spans="2:6" s="55" customFormat="1">
      <c r="B171" s="59"/>
      <c r="C171" s="59"/>
      <c r="F171" s="59"/>
    </row>
    <row r="172" spans="2:6" s="55" customFormat="1">
      <c r="B172" s="59"/>
      <c r="C172" s="59"/>
      <c r="F172" s="59"/>
    </row>
    <row r="173" spans="2:6" s="55" customFormat="1">
      <c r="B173" s="59"/>
      <c r="C173" s="59"/>
      <c r="F173" s="59"/>
    </row>
    <row r="174" spans="2:6" s="55" customFormat="1">
      <c r="B174" s="59"/>
      <c r="C174" s="59"/>
      <c r="F174" s="59"/>
    </row>
    <row r="175" spans="2:6" s="55" customFormat="1">
      <c r="B175" s="59"/>
      <c r="C175" s="59"/>
      <c r="F175" s="59"/>
    </row>
    <row r="176" spans="2:6" s="55" customFormat="1">
      <c r="B176" s="59"/>
      <c r="C176" s="59"/>
      <c r="F176" s="59"/>
    </row>
    <row r="177" spans="2:6" s="55" customFormat="1">
      <c r="B177" s="59"/>
      <c r="C177" s="59"/>
      <c r="F177" s="59"/>
    </row>
    <row r="178" spans="2:6" s="55" customFormat="1">
      <c r="B178" s="59"/>
      <c r="C178" s="59"/>
      <c r="F178" s="59"/>
    </row>
    <row r="179" spans="2:6" s="55" customFormat="1">
      <c r="B179" s="59"/>
      <c r="C179" s="59"/>
      <c r="F179" s="59"/>
    </row>
    <row r="180" spans="2:6" s="55" customFormat="1">
      <c r="B180" s="59"/>
      <c r="C180" s="59"/>
      <c r="F180" s="59"/>
    </row>
    <row r="181" spans="2:6" s="55" customFormat="1">
      <c r="B181" s="59"/>
      <c r="C181" s="59"/>
      <c r="F181" s="59"/>
    </row>
    <row r="182" spans="2:6" s="55" customFormat="1">
      <c r="B182" s="59"/>
      <c r="C182" s="59"/>
      <c r="F182" s="59"/>
    </row>
    <row r="183" spans="2:6" s="55" customFormat="1">
      <c r="B183" s="59"/>
      <c r="C183" s="59"/>
      <c r="F183" s="59"/>
    </row>
    <row r="184" spans="2:6" s="55" customFormat="1">
      <c r="B184" s="59"/>
      <c r="C184" s="59"/>
      <c r="F184" s="59"/>
    </row>
    <row r="185" spans="2:6" s="55" customFormat="1">
      <c r="B185" s="59"/>
      <c r="C185" s="59"/>
      <c r="F185" s="59"/>
    </row>
    <row r="186" spans="2:6" s="55" customFormat="1">
      <c r="B186" s="59"/>
      <c r="C186" s="59"/>
      <c r="F186" s="59"/>
    </row>
    <row r="187" spans="2:6" s="55" customFormat="1">
      <c r="B187" s="59"/>
      <c r="C187" s="59"/>
      <c r="F187" s="59"/>
    </row>
    <row r="188" spans="2:6" s="55" customFormat="1">
      <c r="B188" s="59"/>
      <c r="C188" s="59"/>
      <c r="F188" s="59"/>
    </row>
    <row r="189" spans="2:6" s="55" customFormat="1">
      <c r="B189" s="59"/>
      <c r="C189" s="59"/>
      <c r="F189" s="59"/>
    </row>
    <row r="190" spans="2:6" s="55" customFormat="1">
      <c r="B190" s="59"/>
      <c r="C190" s="59"/>
      <c r="F190" s="59"/>
    </row>
    <row r="191" spans="2:6" s="55" customFormat="1">
      <c r="B191" s="59"/>
      <c r="C191" s="59"/>
      <c r="F191" s="59"/>
    </row>
    <row r="192" spans="2:6" s="55" customFormat="1">
      <c r="B192" s="59"/>
      <c r="C192" s="59"/>
      <c r="F192" s="59"/>
    </row>
    <row r="193" spans="2:6" s="55" customFormat="1">
      <c r="B193" s="59"/>
      <c r="C193" s="59"/>
      <c r="F193" s="59"/>
    </row>
    <row r="194" spans="2:6" s="55" customFormat="1">
      <c r="B194" s="59"/>
      <c r="C194" s="59"/>
      <c r="F194" s="59"/>
    </row>
    <row r="195" spans="2:6" s="55" customFormat="1">
      <c r="B195" s="59"/>
      <c r="C195" s="59"/>
      <c r="F195" s="59"/>
    </row>
    <row r="196" spans="2:6" s="55" customFormat="1">
      <c r="B196" s="59"/>
      <c r="C196" s="59"/>
      <c r="F196" s="59"/>
    </row>
    <row r="197" spans="2:6" s="55" customFormat="1">
      <c r="B197" s="59"/>
      <c r="C197" s="59"/>
      <c r="F197" s="59"/>
    </row>
    <row r="198" spans="2:6" s="55" customFormat="1">
      <c r="B198" s="59"/>
      <c r="C198" s="59"/>
      <c r="F198" s="59"/>
    </row>
    <row r="199" spans="2:6" s="55" customFormat="1">
      <c r="B199" s="59"/>
      <c r="C199" s="59"/>
      <c r="F199" s="59"/>
    </row>
    <row r="200" spans="2:6" s="55" customFormat="1">
      <c r="B200" s="59"/>
      <c r="C200" s="59"/>
      <c r="F200" s="59"/>
    </row>
    <row r="201" spans="2:6" s="55" customFormat="1">
      <c r="B201" s="59"/>
      <c r="C201" s="59"/>
      <c r="F201" s="59"/>
    </row>
    <row r="202" spans="2:6" s="55" customFormat="1">
      <c r="B202" s="59"/>
      <c r="C202" s="59"/>
      <c r="F202" s="59"/>
    </row>
    <row r="203" spans="2:6" s="55" customFormat="1">
      <c r="B203" s="59"/>
      <c r="C203" s="59"/>
      <c r="F203" s="59"/>
    </row>
    <row r="204" spans="2:6" s="55" customFormat="1">
      <c r="B204" s="59"/>
      <c r="C204" s="59"/>
      <c r="F204" s="59"/>
    </row>
    <row r="205" spans="2:6" s="55" customFormat="1">
      <c r="B205" s="59"/>
      <c r="C205" s="59"/>
      <c r="F205" s="59"/>
    </row>
    <row r="206" spans="2:6" s="55" customFormat="1">
      <c r="B206" s="59"/>
      <c r="C206" s="59"/>
      <c r="F206" s="59"/>
    </row>
    <row r="207" spans="2:6" s="55" customFormat="1">
      <c r="B207" s="59"/>
      <c r="C207" s="59"/>
      <c r="F207" s="59"/>
    </row>
    <row r="208" spans="2:6" s="55" customFormat="1">
      <c r="B208" s="59"/>
      <c r="C208" s="59"/>
      <c r="F208" s="59"/>
    </row>
    <row r="209" spans="2:6" s="55" customFormat="1">
      <c r="B209" s="59"/>
      <c r="C209" s="59"/>
      <c r="F209" s="59"/>
    </row>
    <row r="210" spans="2:6" s="55" customFormat="1">
      <c r="B210" s="59"/>
      <c r="C210" s="59"/>
      <c r="F210" s="59"/>
    </row>
    <row r="211" spans="2:6" s="55" customFormat="1">
      <c r="B211" s="59"/>
      <c r="C211" s="59"/>
      <c r="F211" s="59"/>
    </row>
    <row r="212" spans="2:6" s="55" customFormat="1">
      <c r="B212" s="59"/>
      <c r="C212" s="59"/>
      <c r="F212" s="59"/>
    </row>
    <row r="213" spans="2:6" s="55" customFormat="1">
      <c r="B213" s="59"/>
      <c r="C213" s="59"/>
      <c r="F213" s="59"/>
    </row>
    <row r="214" spans="2:6" s="55" customFormat="1">
      <c r="B214" s="59"/>
      <c r="C214" s="59"/>
      <c r="F214" s="59"/>
    </row>
    <row r="215" spans="2:6" s="55" customFormat="1">
      <c r="B215" s="59"/>
      <c r="C215" s="59"/>
      <c r="F215" s="59"/>
    </row>
    <row r="216" spans="2:6" s="55" customFormat="1">
      <c r="B216" s="59"/>
      <c r="C216" s="59"/>
      <c r="F216" s="59"/>
    </row>
    <row r="217" spans="2:6" s="55" customFormat="1">
      <c r="B217" s="59"/>
      <c r="C217" s="59"/>
      <c r="F217" s="59"/>
    </row>
    <row r="218" spans="2:6" s="55" customFormat="1">
      <c r="B218" s="59"/>
      <c r="C218" s="59"/>
      <c r="F218" s="59"/>
    </row>
    <row r="219" spans="2:6" s="55" customFormat="1">
      <c r="B219" s="59"/>
      <c r="C219" s="59"/>
      <c r="F219" s="59"/>
    </row>
    <row r="220" spans="2:6" s="55" customFormat="1">
      <c r="B220" s="59"/>
      <c r="C220" s="59"/>
      <c r="F220" s="59"/>
    </row>
    <row r="221" spans="2:6" s="55" customFormat="1">
      <c r="B221" s="59"/>
      <c r="C221" s="59"/>
      <c r="F221" s="59"/>
    </row>
    <row r="222" spans="2:6" s="55" customFormat="1">
      <c r="B222" s="59"/>
      <c r="C222" s="59"/>
      <c r="F222" s="59"/>
    </row>
    <row r="223" spans="2:6" s="55" customFormat="1">
      <c r="B223" s="59"/>
      <c r="C223" s="59"/>
      <c r="F223" s="59"/>
    </row>
    <row r="224" spans="2:6" s="55" customFormat="1">
      <c r="B224" s="59"/>
      <c r="C224" s="59"/>
      <c r="F224" s="59"/>
    </row>
    <row r="225" spans="2:6" s="55" customFormat="1">
      <c r="B225" s="59"/>
      <c r="C225" s="59"/>
      <c r="F225" s="59"/>
    </row>
    <row r="226" spans="2:6" s="55" customFormat="1">
      <c r="B226" s="59"/>
      <c r="C226" s="59"/>
      <c r="F226" s="59"/>
    </row>
    <row r="227" spans="2:6" s="55" customFormat="1">
      <c r="B227" s="59"/>
      <c r="C227" s="59"/>
      <c r="F227" s="59"/>
    </row>
    <row r="228" spans="2:6" s="55" customFormat="1">
      <c r="B228" s="59"/>
      <c r="C228" s="59"/>
      <c r="F228" s="59"/>
    </row>
    <row r="229" spans="2:6" s="55" customFormat="1">
      <c r="B229" s="59"/>
      <c r="C229" s="59"/>
      <c r="F229" s="59"/>
    </row>
    <row r="230" spans="2:6" s="55" customFormat="1">
      <c r="B230" s="59"/>
      <c r="C230" s="59"/>
      <c r="F230" s="59"/>
    </row>
    <row r="231" spans="2:6" s="55" customFormat="1">
      <c r="B231" s="59"/>
      <c r="C231" s="59"/>
      <c r="F231" s="59"/>
    </row>
    <row r="232" spans="2:6" s="55" customFormat="1">
      <c r="B232" s="59"/>
      <c r="C232" s="59"/>
      <c r="F232" s="59"/>
    </row>
    <row r="233" spans="2:6" s="55" customFormat="1">
      <c r="B233" s="59"/>
      <c r="C233" s="59"/>
      <c r="F233" s="59"/>
    </row>
    <row r="234" spans="2:6" s="55" customFormat="1">
      <c r="B234" s="59"/>
      <c r="C234" s="59"/>
      <c r="F234" s="59"/>
    </row>
    <row r="235" spans="2:6" s="55" customFormat="1">
      <c r="B235" s="59"/>
      <c r="C235" s="59"/>
      <c r="F235" s="59"/>
    </row>
    <row r="236" spans="2:6" s="55" customFormat="1">
      <c r="B236" s="59"/>
      <c r="C236" s="59"/>
      <c r="F236" s="59"/>
    </row>
    <row r="237" spans="2:6" s="55" customFormat="1">
      <c r="B237" s="59"/>
      <c r="C237" s="59"/>
      <c r="F237" s="59"/>
    </row>
    <row r="238" spans="2:6" s="55" customFormat="1">
      <c r="B238" s="59"/>
      <c r="C238" s="59"/>
      <c r="F238" s="59"/>
    </row>
    <row r="239" spans="2:6" s="55" customFormat="1">
      <c r="B239" s="59"/>
      <c r="C239" s="59"/>
      <c r="F239" s="59"/>
    </row>
    <row r="240" spans="2:6" s="55" customFormat="1">
      <c r="B240" s="59"/>
      <c r="C240" s="59"/>
      <c r="F240" s="59"/>
    </row>
    <row r="241" spans="2:6" s="55" customFormat="1">
      <c r="B241" s="59"/>
      <c r="C241" s="59"/>
      <c r="F241" s="59"/>
    </row>
    <row r="242" spans="2:6" s="55" customFormat="1">
      <c r="B242" s="59"/>
      <c r="C242" s="59"/>
      <c r="F242" s="59"/>
    </row>
    <row r="243" spans="2:6" s="55" customFormat="1">
      <c r="B243" s="59"/>
      <c r="C243" s="59"/>
      <c r="F243" s="59"/>
    </row>
    <row r="244" spans="2:6" s="55" customFormat="1">
      <c r="B244" s="59"/>
      <c r="C244" s="59"/>
      <c r="F244" s="59"/>
    </row>
    <row r="245" spans="2:6" s="55" customFormat="1">
      <c r="B245" s="59"/>
      <c r="C245" s="59"/>
      <c r="F245" s="59"/>
    </row>
    <row r="246" spans="2:6" s="55" customFormat="1">
      <c r="B246" s="59"/>
      <c r="C246" s="59"/>
      <c r="F246" s="59"/>
    </row>
    <row r="247" spans="2:6" s="55" customFormat="1">
      <c r="B247" s="59"/>
      <c r="C247" s="59"/>
      <c r="F247" s="59"/>
    </row>
    <row r="248" spans="2:6" s="55" customFormat="1">
      <c r="B248" s="59"/>
      <c r="C248" s="59"/>
      <c r="F248" s="59"/>
    </row>
    <row r="249" spans="2:6" s="55" customFormat="1">
      <c r="B249" s="59"/>
      <c r="C249" s="59"/>
      <c r="F249" s="59"/>
    </row>
    <row r="250" spans="2:6" s="55" customFormat="1">
      <c r="B250" s="59"/>
      <c r="C250" s="59"/>
      <c r="F250" s="59"/>
    </row>
    <row r="251" spans="2:6" s="55" customFormat="1">
      <c r="B251" s="59"/>
      <c r="C251" s="59"/>
      <c r="F251" s="59"/>
    </row>
    <row r="252" spans="2:6" s="55" customFormat="1">
      <c r="B252" s="59"/>
      <c r="C252" s="59"/>
      <c r="F252" s="59"/>
    </row>
    <row r="253" spans="2:6" s="55" customFormat="1">
      <c r="B253" s="59"/>
      <c r="C253" s="59"/>
      <c r="F253" s="59"/>
    </row>
    <row r="254" spans="2:6" s="55" customFormat="1">
      <c r="B254" s="59"/>
      <c r="C254" s="59"/>
      <c r="F254" s="59"/>
    </row>
    <row r="255" spans="2:6" s="55" customFormat="1">
      <c r="B255" s="59"/>
      <c r="C255" s="59"/>
      <c r="F255" s="59"/>
    </row>
    <row r="256" spans="2:6" s="55" customFormat="1">
      <c r="B256" s="59"/>
      <c r="C256" s="59"/>
      <c r="F256" s="59"/>
    </row>
    <row r="257" spans="2:6" s="55" customFormat="1">
      <c r="B257" s="59"/>
      <c r="C257" s="59"/>
      <c r="F257" s="59"/>
    </row>
    <row r="258" spans="2:6" s="55" customFormat="1">
      <c r="B258" s="59"/>
      <c r="C258" s="59"/>
      <c r="F258" s="59"/>
    </row>
    <row r="259" spans="2:6" s="55" customFormat="1">
      <c r="B259" s="59"/>
      <c r="C259" s="59"/>
      <c r="F259" s="59"/>
    </row>
    <row r="260" spans="2:6" s="55" customFormat="1">
      <c r="B260" s="59"/>
      <c r="C260" s="59"/>
      <c r="F260" s="59"/>
    </row>
    <row r="261" spans="2:6" s="55" customFormat="1">
      <c r="B261" s="59"/>
      <c r="C261" s="59"/>
      <c r="F261" s="59"/>
    </row>
    <row r="262" spans="2:6" s="55" customFormat="1">
      <c r="B262" s="59"/>
      <c r="C262" s="59"/>
      <c r="F262" s="59"/>
    </row>
    <row r="263" spans="2:6" s="55" customFormat="1">
      <c r="B263" s="59"/>
      <c r="C263" s="59"/>
      <c r="F263" s="59"/>
    </row>
    <row r="264" spans="2:6" s="55" customFormat="1">
      <c r="B264" s="59"/>
      <c r="C264" s="59"/>
      <c r="F264" s="59"/>
    </row>
    <row r="265" spans="2:6" s="55" customFormat="1">
      <c r="B265" s="59"/>
      <c r="C265" s="59"/>
      <c r="F265" s="59"/>
    </row>
    <row r="266" spans="2:6" s="55" customFormat="1">
      <c r="B266" s="59"/>
      <c r="C266" s="59"/>
      <c r="F266" s="59"/>
    </row>
    <row r="267" spans="2:6" s="55" customFormat="1">
      <c r="B267" s="59"/>
      <c r="C267" s="59"/>
      <c r="F267" s="59"/>
    </row>
    <row r="268" spans="2:6" s="55" customFormat="1">
      <c r="B268" s="59"/>
      <c r="C268" s="59"/>
      <c r="F268" s="59"/>
    </row>
    <row r="269" spans="2:6" s="55" customFormat="1">
      <c r="B269" s="59"/>
      <c r="C269" s="59"/>
      <c r="F269" s="59"/>
    </row>
    <row r="270" spans="2:6" s="55" customFormat="1">
      <c r="B270" s="59"/>
      <c r="C270" s="59"/>
      <c r="F270" s="59"/>
    </row>
    <row r="271" spans="2:6" s="55" customFormat="1">
      <c r="B271" s="59"/>
      <c r="C271" s="59"/>
      <c r="F271" s="59"/>
    </row>
    <row r="272" spans="2:6" s="55" customFormat="1">
      <c r="B272" s="59"/>
      <c r="C272" s="59"/>
      <c r="F272" s="59"/>
    </row>
    <row r="273" spans="2:6" s="55" customFormat="1">
      <c r="B273" s="59"/>
      <c r="C273" s="59"/>
      <c r="F273" s="59"/>
    </row>
    <row r="274" spans="2:6" s="55" customFormat="1">
      <c r="B274" s="59"/>
      <c r="C274" s="59"/>
      <c r="F274" s="59"/>
    </row>
    <row r="275" spans="2:6" s="55" customFormat="1">
      <c r="B275" s="59"/>
      <c r="C275" s="59"/>
      <c r="F275" s="59"/>
    </row>
    <row r="276" spans="2:6" s="55" customFormat="1">
      <c r="B276" s="59"/>
      <c r="C276" s="59"/>
      <c r="F276" s="59"/>
    </row>
    <row r="277" spans="2:6" s="55" customFormat="1">
      <c r="B277" s="59"/>
      <c r="C277" s="59"/>
      <c r="F277" s="59"/>
    </row>
    <row r="278" spans="2:6" s="55" customFormat="1">
      <c r="B278" s="59"/>
      <c r="C278" s="59"/>
      <c r="F278" s="59"/>
    </row>
    <row r="279" spans="2:6" s="55" customFormat="1">
      <c r="B279" s="59"/>
      <c r="C279" s="59"/>
      <c r="F279" s="59"/>
    </row>
    <row r="280" spans="2:6" s="55" customFormat="1">
      <c r="B280" s="59"/>
      <c r="C280" s="59"/>
      <c r="F280" s="59"/>
    </row>
    <row r="281" spans="2:6" s="55" customFormat="1">
      <c r="B281" s="59"/>
      <c r="C281" s="59"/>
      <c r="F281" s="59"/>
    </row>
    <row r="282" spans="2:6" s="55" customFormat="1">
      <c r="B282" s="59"/>
      <c r="C282" s="59"/>
      <c r="F282" s="59"/>
    </row>
    <row r="283" spans="2:6" s="55" customFormat="1">
      <c r="B283" s="59"/>
      <c r="C283" s="59"/>
      <c r="F283" s="59"/>
    </row>
    <row r="284" spans="2:6" s="55" customFormat="1">
      <c r="B284" s="59"/>
      <c r="C284" s="59"/>
      <c r="F284" s="59"/>
    </row>
    <row r="285" spans="2:6" s="55" customFormat="1">
      <c r="B285" s="59"/>
      <c r="C285" s="59"/>
      <c r="F285" s="59"/>
    </row>
    <row r="286" spans="2:6" s="55" customFormat="1">
      <c r="B286" s="59"/>
      <c r="C286" s="59"/>
      <c r="F286" s="59"/>
    </row>
    <row r="287" spans="2:6" s="55" customFormat="1">
      <c r="B287" s="59"/>
      <c r="C287" s="59"/>
      <c r="F287" s="59"/>
    </row>
    <row r="288" spans="2:6" s="55" customFormat="1">
      <c r="B288" s="59"/>
      <c r="C288" s="59"/>
      <c r="F288" s="59"/>
    </row>
    <row r="289" spans="2:6" s="55" customFormat="1">
      <c r="B289" s="59"/>
      <c r="C289" s="59"/>
      <c r="F289" s="59"/>
    </row>
    <row r="290" spans="2:6" s="55" customFormat="1">
      <c r="B290" s="59"/>
      <c r="C290" s="59"/>
      <c r="F290" s="59"/>
    </row>
    <row r="291" spans="2:6" s="55" customFormat="1">
      <c r="B291" s="59"/>
      <c r="C291" s="59"/>
      <c r="F291" s="59"/>
    </row>
    <row r="292" spans="2:6" s="55" customFormat="1">
      <c r="B292" s="59"/>
      <c r="C292" s="59"/>
      <c r="F292" s="59"/>
    </row>
    <row r="293" spans="2:6" s="55" customFormat="1">
      <c r="B293" s="59"/>
      <c r="C293" s="59"/>
      <c r="F293" s="59"/>
    </row>
    <row r="294" spans="2:6" s="55" customFormat="1">
      <c r="B294" s="59"/>
      <c r="C294" s="59"/>
      <c r="F294" s="59"/>
    </row>
    <row r="295" spans="2:6" s="55" customFormat="1">
      <c r="B295" s="59"/>
      <c r="C295" s="59"/>
      <c r="F295" s="59"/>
    </row>
    <row r="296" spans="2:6" s="55" customFormat="1">
      <c r="B296" s="59"/>
      <c r="C296" s="59"/>
      <c r="F296" s="59"/>
    </row>
    <row r="297" spans="2:6" s="55" customFormat="1">
      <c r="B297" s="59"/>
      <c r="C297" s="59"/>
      <c r="F297" s="59"/>
    </row>
    <row r="298" spans="2:6" s="55" customFormat="1">
      <c r="B298" s="59"/>
      <c r="C298" s="59"/>
      <c r="F298" s="59"/>
    </row>
    <row r="299" spans="2:6" s="55" customFormat="1">
      <c r="B299" s="59"/>
      <c r="C299" s="59"/>
      <c r="F299" s="59"/>
    </row>
    <row r="300" spans="2:6" s="55" customFormat="1">
      <c r="B300" s="59"/>
      <c r="C300" s="59"/>
      <c r="F300" s="59"/>
    </row>
    <row r="301" spans="2:6" s="55" customFormat="1">
      <c r="B301" s="59"/>
      <c r="C301" s="59"/>
      <c r="F301" s="59"/>
    </row>
    <row r="302" spans="2:6" s="55" customFormat="1">
      <c r="B302" s="59"/>
      <c r="C302" s="59"/>
      <c r="F302" s="59"/>
    </row>
    <row r="303" spans="2:6" s="55" customFormat="1">
      <c r="B303" s="59"/>
      <c r="C303" s="59"/>
      <c r="F303" s="59"/>
    </row>
    <row r="304" spans="2:6" s="55" customFormat="1">
      <c r="B304" s="59"/>
      <c r="C304" s="59"/>
      <c r="F304" s="59"/>
    </row>
    <row r="305" spans="2:6" s="55" customFormat="1">
      <c r="B305" s="59"/>
      <c r="C305" s="59"/>
      <c r="F305" s="59"/>
    </row>
    <row r="306" spans="2:6" s="55" customFormat="1">
      <c r="B306" s="59"/>
      <c r="C306" s="59"/>
      <c r="F306" s="59"/>
    </row>
    <row r="307" spans="2:6" s="55" customFormat="1">
      <c r="B307" s="59"/>
      <c r="C307" s="59"/>
      <c r="F307" s="59"/>
    </row>
    <row r="308" spans="2:6" s="55" customFormat="1">
      <c r="B308" s="59"/>
      <c r="C308" s="59"/>
      <c r="F308" s="59"/>
    </row>
    <row r="309" spans="2:6" s="55" customFormat="1">
      <c r="B309" s="59"/>
      <c r="C309" s="59"/>
      <c r="F309" s="59"/>
    </row>
    <row r="310" spans="2:6" s="55" customFormat="1">
      <c r="B310" s="59"/>
      <c r="C310" s="59"/>
      <c r="F310" s="59"/>
    </row>
    <row r="311" spans="2:6" s="55" customFormat="1">
      <c r="B311" s="59"/>
      <c r="C311" s="59"/>
      <c r="F311" s="59"/>
    </row>
    <row r="312" spans="2:6" s="55" customFormat="1">
      <c r="B312" s="59"/>
      <c r="C312" s="59"/>
      <c r="F312" s="59"/>
    </row>
    <row r="313" spans="2:6" s="55" customFormat="1">
      <c r="B313" s="59"/>
      <c r="C313" s="59"/>
      <c r="F313" s="59"/>
    </row>
    <row r="314" spans="2:6" s="55" customFormat="1">
      <c r="B314" s="59"/>
      <c r="C314" s="59"/>
      <c r="F314" s="59"/>
    </row>
    <row r="315" spans="2:6" s="55" customFormat="1">
      <c r="B315" s="59"/>
      <c r="C315" s="59"/>
      <c r="F315" s="59"/>
    </row>
    <row r="316" spans="2:6" s="55" customFormat="1">
      <c r="B316" s="59"/>
      <c r="C316" s="59"/>
      <c r="F316" s="59"/>
    </row>
    <row r="317" spans="2:6" s="55" customFormat="1">
      <c r="B317" s="59"/>
      <c r="C317" s="59"/>
      <c r="F317" s="59"/>
    </row>
    <row r="318" spans="2:6" s="55" customFormat="1">
      <c r="B318" s="59"/>
      <c r="C318" s="59"/>
      <c r="F318" s="59"/>
    </row>
    <row r="319" spans="2:6" s="55" customFormat="1">
      <c r="B319" s="59"/>
      <c r="C319" s="59"/>
      <c r="F319" s="59"/>
    </row>
    <row r="320" spans="2:6" s="55" customFormat="1">
      <c r="B320" s="59"/>
      <c r="C320" s="59"/>
      <c r="F320" s="59"/>
    </row>
    <row r="321" spans="2:6" s="55" customFormat="1">
      <c r="B321" s="59"/>
      <c r="C321" s="59"/>
      <c r="F321" s="59"/>
    </row>
    <row r="322" spans="2:6" s="55" customFormat="1">
      <c r="B322" s="59"/>
      <c r="C322" s="59"/>
      <c r="F322" s="59"/>
    </row>
    <row r="323" spans="2:6" s="55" customFormat="1">
      <c r="B323" s="59"/>
      <c r="C323" s="59"/>
      <c r="F323" s="59"/>
    </row>
    <row r="324" spans="2:6" s="55" customFormat="1">
      <c r="B324" s="59"/>
      <c r="C324" s="59"/>
      <c r="F324" s="59"/>
    </row>
    <row r="325" spans="2:6" s="55" customFormat="1">
      <c r="B325" s="59"/>
      <c r="C325" s="59"/>
      <c r="F325" s="59"/>
    </row>
    <row r="326" spans="2:6" s="55" customFormat="1">
      <c r="B326" s="59"/>
      <c r="C326" s="59"/>
      <c r="F326" s="59"/>
    </row>
    <row r="327" spans="2:6" s="55" customFormat="1">
      <c r="B327" s="59"/>
      <c r="C327" s="59"/>
      <c r="F327" s="59"/>
    </row>
    <row r="328" spans="2:6" s="55" customFormat="1">
      <c r="B328" s="59"/>
      <c r="C328" s="59"/>
      <c r="F328" s="59"/>
    </row>
    <row r="329" spans="2:6" s="55" customFormat="1">
      <c r="B329" s="59"/>
      <c r="C329" s="59"/>
      <c r="F329" s="59"/>
    </row>
    <row r="330" spans="2:6" s="55" customFormat="1">
      <c r="B330" s="59"/>
      <c r="C330" s="59"/>
      <c r="F330" s="59"/>
    </row>
    <row r="331" spans="2:6" s="55" customFormat="1">
      <c r="B331" s="59"/>
      <c r="C331" s="59"/>
      <c r="F331" s="59"/>
    </row>
    <row r="332" spans="2:6" s="55" customFormat="1">
      <c r="B332" s="59"/>
      <c r="C332" s="59"/>
      <c r="F332" s="59"/>
    </row>
    <row r="333" spans="2:6" s="55" customFormat="1">
      <c r="B333" s="59"/>
      <c r="C333" s="59"/>
      <c r="F333" s="59"/>
    </row>
    <row r="334" spans="2:6" s="55" customFormat="1">
      <c r="B334" s="59"/>
      <c r="C334" s="59"/>
      <c r="F334" s="59"/>
    </row>
    <row r="335" spans="2:6" s="55" customFormat="1">
      <c r="B335" s="59"/>
      <c r="C335" s="59"/>
      <c r="F335" s="59"/>
    </row>
    <row r="336" spans="2:6" s="55" customFormat="1">
      <c r="B336" s="59"/>
      <c r="C336" s="59"/>
      <c r="F336" s="59"/>
    </row>
    <row r="337" spans="2:6" s="55" customFormat="1">
      <c r="B337" s="59"/>
      <c r="C337" s="59"/>
      <c r="F337" s="59"/>
    </row>
    <row r="338" spans="2:6" s="55" customFormat="1">
      <c r="B338" s="59"/>
      <c r="C338" s="59"/>
      <c r="F338" s="59"/>
    </row>
    <row r="339" spans="2:6" s="55" customFormat="1">
      <c r="B339" s="59"/>
      <c r="C339" s="59"/>
      <c r="F339" s="59"/>
    </row>
    <row r="340" spans="2:6" s="55" customFormat="1">
      <c r="B340" s="59"/>
      <c r="C340" s="59"/>
      <c r="F340" s="59"/>
    </row>
    <row r="341" spans="2:6" s="55" customFormat="1">
      <c r="B341" s="59"/>
      <c r="C341" s="59"/>
      <c r="F341" s="59"/>
    </row>
    <row r="342" spans="2:6" s="55" customFormat="1">
      <c r="B342" s="59"/>
      <c r="C342" s="59"/>
      <c r="F342" s="59"/>
    </row>
    <row r="343" spans="2:6" s="55" customFormat="1">
      <c r="B343" s="59"/>
      <c r="C343" s="59"/>
      <c r="F343" s="59"/>
    </row>
    <row r="344" spans="2:6" s="55" customFormat="1">
      <c r="B344" s="59"/>
      <c r="C344" s="59"/>
      <c r="F344" s="59"/>
    </row>
    <row r="345" spans="2:6" s="55" customFormat="1">
      <c r="B345" s="59"/>
      <c r="C345" s="59"/>
      <c r="F345" s="59"/>
    </row>
    <row r="346" spans="2:6" s="55" customFormat="1">
      <c r="B346" s="59"/>
      <c r="C346" s="59"/>
      <c r="F346" s="59"/>
    </row>
    <row r="347" spans="2:6" s="55" customFormat="1">
      <c r="B347" s="59"/>
      <c r="C347" s="59"/>
      <c r="F347" s="59"/>
    </row>
    <row r="348" spans="2:6" s="55" customFormat="1">
      <c r="B348" s="59"/>
      <c r="C348" s="59"/>
      <c r="F348" s="59"/>
    </row>
    <row r="349" spans="2:6" s="55" customFormat="1">
      <c r="B349" s="59"/>
      <c r="C349" s="59"/>
      <c r="F349" s="59"/>
    </row>
    <row r="350" spans="2:6" s="55" customFormat="1">
      <c r="B350" s="59"/>
      <c r="C350" s="59"/>
      <c r="F350" s="59"/>
    </row>
    <row r="351" spans="2:6" s="55" customFormat="1">
      <c r="B351" s="59"/>
      <c r="C351" s="59"/>
      <c r="F351" s="59"/>
    </row>
    <row r="352" spans="2:6" s="55" customFormat="1">
      <c r="B352" s="59"/>
      <c r="C352" s="59"/>
      <c r="F352" s="59"/>
    </row>
    <row r="353" spans="2:6" s="55" customFormat="1">
      <c r="B353" s="59"/>
      <c r="C353" s="59"/>
      <c r="F353" s="59"/>
    </row>
    <row r="354" spans="2:6" s="55" customFormat="1">
      <c r="B354" s="59"/>
      <c r="C354" s="59"/>
      <c r="F354" s="59"/>
    </row>
    <row r="355" spans="2:6" s="55" customFormat="1">
      <c r="B355" s="59"/>
      <c r="C355" s="59"/>
      <c r="F355" s="59"/>
    </row>
    <row r="356" spans="2:6" s="55" customFormat="1">
      <c r="B356" s="59"/>
      <c r="C356" s="59"/>
      <c r="F356" s="59"/>
    </row>
    <row r="357" spans="2:6" s="55" customFormat="1">
      <c r="B357" s="59"/>
      <c r="C357" s="59"/>
      <c r="F357" s="59"/>
    </row>
    <row r="358" spans="2:6" s="55" customFormat="1">
      <c r="B358" s="59"/>
      <c r="C358" s="59"/>
      <c r="F358" s="59"/>
    </row>
    <row r="359" spans="2:6" s="55" customFormat="1">
      <c r="B359" s="59"/>
      <c r="C359" s="59"/>
      <c r="F359" s="59"/>
    </row>
    <row r="360" spans="2:6" s="55" customFormat="1">
      <c r="B360" s="59"/>
      <c r="C360" s="59"/>
      <c r="F360" s="59"/>
    </row>
    <row r="361" spans="2:6" s="55" customFormat="1">
      <c r="B361" s="59"/>
      <c r="C361" s="59"/>
      <c r="F361" s="59"/>
    </row>
    <row r="362" spans="2:6" s="55" customFormat="1">
      <c r="B362" s="59"/>
      <c r="C362" s="59"/>
      <c r="F362" s="59"/>
    </row>
    <row r="363" spans="2:6" s="55" customFormat="1">
      <c r="B363" s="59"/>
      <c r="C363" s="59"/>
      <c r="F363" s="59"/>
    </row>
    <row r="364" spans="2:6" s="55" customFormat="1">
      <c r="B364" s="59"/>
      <c r="C364" s="59"/>
      <c r="F364" s="59"/>
    </row>
    <row r="365" spans="2:6" s="55" customFormat="1">
      <c r="B365" s="59"/>
      <c r="C365" s="59"/>
      <c r="F365" s="59"/>
    </row>
    <row r="366" spans="2:6" s="55" customFormat="1">
      <c r="B366" s="59"/>
      <c r="C366" s="59"/>
      <c r="F366" s="59"/>
    </row>
    <row r="367" spans="2:6" s="55" customFormat="1">
      <c r="B367" s="59"/>
      <c r="C367" s="59"/>
      <c r="F367" s="59"/>
    </row>
    <row r="368" spans="2:6" s="55" customFormat="1">
      <c r="B368" s="59"/>
      <c r="C368" s="59"/>
      <c r="F368" s="59"/>
    </row>
    <row r="369" spans="2:6" s="55" customFormat="1">
      <c r="B369" s="59"/>
      <c r="C369" s="59"/>
      <c r="F369" s="59"/>
    </row>
    <row r="370" spans="2:6" s="55" customFormat="1">
      <c r="B370" s="59"/>
      <c r="C370" s="59"/>
      <c r="F370" s="59"/>
    </row>
    <row r="371" spans="2:6" s="55" customFormat="1">
      <c r="B371" s="59"/>
      <c r="C371" s="59"/>
      <c r="F371" s="59"/>
    </row>
    <row r="372" spans="2:6" s="55" customFormat="1">
      <c r="B372" s="59"/>
      <c r="C372" s="59"/>
      <c r="F372" s="59"/>
    </row>
    <row r="373" spans="2:6" s="55" customFormat="1">
      <c r="B373" s="59"/>
      <c r="C373" s="59"/>
      <c r="F373" s="59"/>
    </row>
    <row r="374" spans="2:6" s="55" customFormat="1">
      <c r="B374" s="59"/>
      <c r="C374" s="59"/>
      <c r="F374" s="59"/>
    </row>
    <row r="375" spans="2:6" s="55" customFormat="1">
      <c r="B375" s="59"/>
      <c r="C375" s="59"/>
      <c r="F375" s="59"/>
    </row>
    <row r="376" spans="2:6" s="55" customFormat="1">
      <c r="B376" s="59"/>
      <c r="C376" s="59"/>
      <c r="F376" s="59"/>
    </row>
    <row r="377" spans="2:6" s="55" customFormat="1">
      <c r="B377" s="59"/>
      <c r="C377" s="59"/>
      <c r="F377" s="59"/>
    </row>
    <row r="378" spans="2:6" s="55" customFormat="1">
      <c r="B378" s="59"/>
      <c r="C378" s="59"/>
      <c r="F378" s="59"/>
    </row>
    <row r="379" spans="2:6" s="55" customFormat="1">
      <c r="B379" s="59"/>
      <c r="C379" s="59"/>
      <c r="F379" s="59"/>
    </row>
    <row r="380" spans="2:6" s="55" customFormat="1">
      <c r="B380" s="59"/>
      <c r="C380" s="59"/>
      <c r="F380" s="59"/>
    </row>
    <row r="381" spans="2:6" s="55" customFormat="1">
      <c r="B381" s="59"/>
      <c r="C381" s="59"/>
      <c r="F381" s="59"/>
    </row>
    <row r="382" spans="2:6" s="55" customFormat="1">
      <c r="B382" s="59"/>
      <c r="C382" s="59"/>
      <c r="F382" s="59"/>
    </row>
    <row r="383" spans="2:6" s="55" customFormat="1">
      <c r="B383" s="59"/>
      <c r="C383" s="59"/>
      <c r="F383" s="59"/>
    </row>
    <row r="384" spans="2:6" s="55" customFormat="1">
      <c r="B384" s="59"/>
      <c r="C384" s="59"/>
      <c r="F384" s="59"/>
    </row>
    <row r="385" spans="2:6" s="55" customFormat="1">
      <c r="B385" s="59"/>
      <c r="C385" s="59"/>
      <c r="F385" s="59"/>
    </row>
    <row r="386" spans="2:6" s="55" customFormat="1">
      <c r="B386" s="59"/>
      <c r="C386" s="59"/>
      <c r="F386" s="59"/>
    </row>
    <row r="387" spans="2:6" s="55" customFormat="1">
      <c r="B387" s="59"/>
      <c r="C387" s="59"/>
      <c r="F387" s="59"/>
    </row>
    <row r="388" spans="2:6" s="55" customFormat="1">
      <c r="B388" s="59"/>
      <c r="C388" s="59"/>
      <c r="F388" s="59"/>
    </row>
    <row r="389" spans="2:6" s="55" customFormat="1">
      <c r="B389" s="59"/>
      <c r="C389" s="59"/>
      <c r="F389" s="59"/>
    </row>
    <row r="390" spans="2:6" s="55" customFormat="1">
      <c r="B390" s="59"/>
      <c r="C390" s="59"/>
      <c r="F390" s="59"/>
    </row>
    <row r="391" spans="2:6" s="55" customFormat="1">
      <c r="B391" s="59"/>
      <c r="C391" s="59"/>
      <c r="F391" s="59"/>
    </row>
    <row r="392" spans="2:6" s="55" customFormat="1">
      <c r="B392" s="59"/>
      <c r="C392" s="59"/>
      <c r="F392" s="59"/>
    </row>
    <row r="393" spans="2:6" s="55" customFormat="1">
      <c r="B393" s="59"/>
      <c r="C393" s="59"/>
      <c r="F393" s="59"/>
    </row>
    <row r="394" spans="2:6" s="55" customFormat="1">
      <c r="B394" s="59"/>
      <c r="C394" s="59"/>
      <c r="F394" s="59"/>
    </row>
    <row r="395" spans="2:6" s="55" customFormat="1">
      <c r="B395" s="59"/>
      <c r="C395" s="59"/>
      <c r="F395" s="59"/>
    </row>
    <row r="396" spans="2:6" s="55" customFormat="1">
      <c r="B396" s="59"/>
      <c r="C396" s="59"/>
      <c r="F396" s="59"/>
    </row>
    <row r="397" spans="2:6" s="55" customFormat="1">
      <c r="B397" s="59"/>
      <c r="C397" s="59"/>
      <c r="F397" s="59"/>
    </row>
    <row r="398" spans="2:6" s="55" customFormat="1">
      <c r="B398" s="59"/>
      <c r="C398" s="59"/>
      <c r="F398" s="59"/>
    </row>
    <row r="399" spans="2:6" s="55" customFormat="1">
      <c r="B399" s="59"/>
      <c r="C399" s="59"/>
      <c r="F399" s="59"/>
    </row>
    <row r="400" spans="2:6" s="55" customFormat="1">
      <c r="B400" s="59"/>
      <c r="C400" s="59"/>
      <c r="F400" s="59"/>
    </row>
    <row r="401" spans="2:6" s="55" customFormat="1">
      <c r="B401" s="59"/>
      <c r="C401" s="59"/>
      <c r="F401" s="59"/>
    </row>
    <row r="402" spans="2:6" s="55" customFormat="1">
      <c r="B402" s="59"/>
      <c r="C402" s="59"/>
      <c r="F402" s="59"/>
    </row>
    <row r="403" spans="2:6" s="55" customFormat="1">
      <c r="B403" s="59"/>
      <c r="C403" s="59"/>
      <c r="F403" s="59"/>
    </row>
    <row r="404" spans="2:6" s="55" customFormat="1">
      <c r="B404" s="59"/>
      <c r="C404" s="59"/>
      <c r="F404" s="59"/>
    </row>
    <row r="405" spans="2:6" s="55" customFormat="1">
      <c r="B405" s="59"/>
      <c r="C405" s="59"/>
      <c r="F405" s="59"/>
    </row>
    <row r="406" spans="2:6" s="55" customFormat="1">
      <c r="B406" s="59"/>
      <c r="C406" s="59"/>
      <c r="F406" s="59"/>
    </row>
    <row r="407" spans="2:6" s="55" customFormat="1">
      <c r="B407" s="59"/>
      <c r="C407" s="59"/>
      <c r="F407" s="59"/>
    </row>
    <row r="408" spans="2:6" s="55" customFormat="1">
      <c r="B408" s="59"/>
      <c r="C408" s="59"/>
      <c r="F408" s="59"/>
    </row>
    <row r="409" spans="2:6" s="55" customFormat="1">
      <c r="B409" s="59"/>
      <c r="C409" s="59"/>
      <c r="F409" s="59"/>
    </row>
    <row r="410" spans="2:6" s="55" customFormat="1">
      <c r="B410" s="59"/>
      <c r="C410" s="59"/>
      <c r="F410" s="59"/>
    </row>
    <row r="411" spans="2:6" s="55" customFormat="1">
      <c r="B411" s="59"/>
      <c r="C411" s="59"/>
      <c r="F411" s="59"/>
    </row>
    <row r="412" spans="2:6" s="55" customFormat="1">
      <c r="B412" s="59"/>
      <c r="C412" s="59"/>
      <c r="F412" s="59"/>
    </row>
    <row r="413" spans="2:6" s="55" customFormat="1">
      <c r="B413" s="59"/>
      <c r="C413" s="59"/>
      <c r="F413" s="59"/>
    </row>
    <row r="414" spans="2:6" s="55" customFormat="1">
      <c r="B414" s="59"/>
      <c r="C414" s="59"/>
      <c r="F414" s="59"/>
    </row>
    <row r="415" spans="2:6" s="55" customFormat="1">
      <c r="B415" s="59"/>
      <c r="C415" s="59"/>
      <c r="F415" s="59"/>
    </row>
    <row r="416" spans="2:6" s="55" customFormat="1">
      <c r="B416" s="59"/>
      <c r="C416" s="59"/>
      <c r="F416" s="59"/>
    </row>
    <row r="417" spans="2:6" s="55" customFormat="1">
      <c r="B417" s="59"/>
      <c r="C417" s="59"/>
      <c r="F417" s="59"/>
    </row>
    <row r="418" spans="2:6" s="55" customFormat="1">
      <c r="B418" s="59"/>
      <c r="C418" s="59"/>
      <c r="F418" s="59"/>
    </row>
    <row r="419" spans="2:6" s="55" customFormat="1">
      <c r="B419" s="59"/>
      <c r="C419" s="59"/>
      <c r="F419" s="59"/>
    </row>
    <row r="420" spans="2:6" s="55" customFormat="1">
      <c r="B420" s="59"/>
      <c r="C420" s="59"/>
      <c r="F420" s="59"/>
    </row>
    <row r="421" spans="2:6" s="55" customFormat="1">
      <c r="B421" s="59"/>
      <c r="C421" s="59"/>
      <c r="F421" s="59"/>
    </row>
    <row r="422" spans="2:6" s="55" customFormat="1">
      <c r="B422" s="59"/>
      <c r="C422" s="59"/>
      <c r="F422" s="59"/>
    </row>
    <row r="423" spans="2:6" s="55" customFormat="1">
      <c r="B423" s="59"/>
      <c r="C423" s="59"/>
      <c r="F423" s="59"/>
    </row>
    <row r="424" spans="2:6" s="55" customFormat="1">
      <c r="B424" s="59"/>
      <c r="C424" s="59"/>
      <c r="F424" s="59"/>
    </row>
    <row r="425" spans="2:6" s="55" customFormat="1">
      <c r="B425" s="59"/>
      <c r="C425" s="59"/>
      <c r="F425" s="59"/>
    </row>
    <row r="426" spans="2:6" s="55" customFormat="1">
      <c r="B426" s="59"/>
      <c r="C426" s="59"/>
      <c r="F426" s="59"/>
    </row>
    <row r="427" spans="2:6" s="55" customFormat="1">
      <c r="B427" s="59"/>
      <c r="C427" s="59"/>
      <c r="F427" s="59"/>
    </row>
    <row r="428" spans="2:6" s="55" customFormat="1">
      <c r="B428" s="59"/>
      <c r="C428" s="59"/>
      <c r="F428" s="59"/>
    </row>
    <row r="429" spans="2:6" s="55" customFormat="1">
      <c r="B429" s="59"/>
      <c r="C429" s="59"/>
      <c r="F429" s="59"/>
    </row>
    <row r="430" spans="2:6" s="55" customFormat="1">
      <c r="B430" s="59"/>
      <c r="C430" s="59"/>
      <c r="F430" s="59"/>
    </row>
    <row r="431" spans="2:6" s="55" customFormat="1">
      <c r="B431" s="59"/>
      <c r="C431" s="59"/>
      <c r="F431" s="59"/>
    </row>
    <row r="432" spans="2:6" s="55" customFormat="1">
      <c r="B432" s="59"/>
      <c r="C432" s="59"/>
      <c r="F432" s="59"/>
    </row>
    <row r="433" spans="2:6" s="55" customFormat="1">
      <c r="B433" s="59"/>
      <c r="C433" s="59"/>
      <c r="F433" s="59"/>
    </row>
    <row r="434" spans="2:6" s="55" customFormat="1">
      <c r="B434" s="59"/>
      <c r="C434" s="59"/>
      <c r="F434" s="59"/>
    </row>
    <row r="435" spans="2:6" s="55" customFormat="1">
      <c r="B435" s="59"/>
      <c r="C435" s="59"/>
      <c r="F435" s="59"/>
    </row>
    <row r="436" spans="2:6" s="55" customFormat="1">
      <c r="B436" s="59"/>
      <c r="C436" s="59"/>
      <c r="F436" s="59"/>
    </row>
    <row r="437" spans="2:6" s="55" customFormat="1">
      <c r="B437" s="59"/>
      <c r="C437" s="59"/>
      <c r="F437" s="59"/>
    </row>
    <row r="438" spans="2:6" s="55" customFormat="1">
      <c r="B438" s="59"/>
      <c r="C438" s="59"/>
      <c r="F438" s="59"/>
    </row>
    <row r="439" spans="2:6" s="55" customFormat="1">
      <c r="B439" s="59"/>
      <c r="C439" s="59"/>
      <c r="F439" s="59"/>
    </row>
    <row r="440" spans="2:6" s="55" customFormat="1">
      <c r="B440" s="59"/>
      <c r="C440" s="59"/>
      <c r="F440" s="59"/>
    </row>
    <row r="441" spans="2:6" s="55" customFormat="1">
      <c r="B441" s="59"/>
      <c r="C441" s="59"/>
      <c r="F441" s="59"/>
    </row>
    <row r="442" spans="2:6" s="55" customFormat="1">
      <c r="B442" s="59"/>
      <c r="C442" s="59"/>
      <c r="F442" s="59"/>
    </row>
    <row r="443" spans="2:6" s="55" customFormat="1">
      <c r="B443" s="59"/>
      <c r="C443" s="59"/>
      <c r="F443" s="59"/>
    </row>
    <row r="444" spans="2:6" s="55" customFormat="1">
      <c r="B444" s="59"/>
      <c r="C444" s="59"/>
      <c r="F444" s="59"/>
    </row>
    <row r="445" spans="2:6" s="55" customFormat="1">
      <c r="B445" s="59"/>
      <c r="C445" s="59"/>
      <c r="F445" s="59"/>
    </row>
    <row r="446" spans="2:6" s="55" customFormat="1">
      <c r="B446" s="59"/>
      <c r="C446" s="59"/>
      <c r="F446" s="59"/>
    </row>
    <row r="447" spans="2:6" s="55" customFormat="1">
      <c r="B447" s="59"/>
      <c r="C447" s="59"/>
      <c r="F447" s="59"/>
    </row>
    <row r="448" spans="2:6" s="55" customFormat="1">
      <c r="B448" s="59"/>
      <c r="C448" s="59"/>
      <c r="F448" s="59"/>
    </row>
    <row r="449" spans="2:6" s="55" customFormat="1">
      <c r="B449" s="59"/>
      <c r="C449" s="59"/>
      <c r="F449" s="59"/>
    </row>
    <row r="450" spans="2:6" s="55" customFormat="1">
      <c r="B450" s="59"/>
      <c r="C450" s="59"/>
      <c r="F450" s="59"/>
    </row>
    <row r="451" spans="2:6" s="55" customFormat="1">
      <c r="B451" s="59"/>
      <c r="C451" s="59"/>
      <c r="F451" s="59"/>
    </row>
    <row r="452" spans="2:6" s="55" customFormat="1">
      <c r="B452" s="59"/>
      <c r="C452" s="59"/>
      <c r="F452" s="59"/>
    </row>
    <row r="453" spans="2:6" s="55" customFormat="1">
      <c r="B453" s="59"/>
      <c r="C453" s="59"/>
      <c r="F453" s="59"/>
    </row>
    <row r="454" spans="2:6" s="55" customFormat="1">
      <c r="B454" s="59"/>
      <c r="C454" s="59"/>
      <c r="F454" s="59"/>
    </row>
    <row r="455" spans="2:6" s="55" customFormat="1">
      <c r="B455" s="59"/>
      <c r="C455" s="59"/>
      <c r="F455" s="59"/>
    </row>
    <row r="456" spans="2:6" s="55" customFormat="1">
      <c r="B456" s="59"/>
      <c r="C456" s="59"/>
      <c r="F456" s="59"/>
    </row>
    <row r="457" spans="2:6" s="55" customFormat="1">
      <c r="B457" s="59"/>
      <c r="C457" s="59"/>
      <c r="F457" s="59"/>
    </row>
    <row r="458" spans="2:6" s="55" customFormat="1">
      <c r="B458" s="59"/>
      <c r="C458" s="59"/>
      <c r="F458" s="59"/>
    </row>
    <row r="459" spans="2:6" s="55" customFormat="1">
      <c r="B459" s="59"/>
      <c r="C459" s="59"/>
      <c r="F459" s="59"/>
    </row>
    <row r="460" spans="2:6" s="55" customFormat="1">
      <c r="B460" s="59"/>
      <c r="C460" s="59"/>
      <c r="F460" s="59"/>
    </row>
    <row r="461" spans="2:6" s="55" customFormat="1">
      <c r="B461" s="59"/>
      <c r="C461" s="59"/>
      <c r="F461" s="59"/>
    </row>
    <row r="462" spans="2:6" s="55" customFormat="1">
      <c r="B462" s="59"/>
      <c r="C462" s="59"/>
      <c r="F462" s="59"/>
    </row>
    <row r="463" spans="2:6" s="55" customFormat="1">
      <c r="B463" s="59"/>
      <c r="C463" s="59"/>
      <c r="F463" s="59"/>
    </row>
    <row r="464" spans="2:6" s="55" customFormat="1">
      <c r="B464" s="59"/>
      <c r="C464" s="59"/>
      <c r="F464" s="59"/>
    </row>
    <row r="465" spans="2:6" s="55" customFormat="1">
      <c r="B465" s="59"/>
      <c r="C465" s="59"/>
      <c r="F465" s="59"/>
    </row>
    <row r="466" spans="2:6" s="55" customFormat="1">
      <c r="B466" s="59"/>
      <c r="C466" s="59"/>
      <c r="F466" s="59"/>
    </row>
    <row r="467" spans="2:6" s="55" customFormat="1">
      <c r="B467" s="59"/>
      <c r="C467" s="59"/>
      <c r="F467" s="59"/>
    </row>
    <row r="468" spans="2:6" s="55" customFormat="1">
      <c r="B468" s="59"/>
      <c r="C468" s="59"/>
      <c r="F468" s="59"/>
    </row>
    <row r="469" spans="2:6" s="55" customFormat="1">
      <c r="B469" s="59"/>
      <c r="C469" s="59"/>
      <c r="F469" s="59"/>
    </row>
    <row r="470" spans="2:6" s="55" customFormat="1">
      <c r="B470" s="59"/>
      <c r="C470" s="59"/>
      <c r="F470" s="59"/>
    </row>
    <row r="471" spans="2:6" s="55" customFormat="1">
      <c r="B471" s="59"/>
      <c r="C471" s="59"/>
      <c r="F471" s="59"/>
    </row>
    <row r="472" spans="2:6" s="55" customFormat="1">
      <c r="B472" s="59"/>
      <c r="C472" s="59"/>
      <c r="F472" s="59"/>
    </row>
    <row r="473" spans="2:6" s="55" customFormat="1">
      <c r="B473" s="59"/>
      <c r="C473" s="59"/>
      <c r="F473" s="59"/>
    </row>
    <row r="474" spans="2:6" s="55" customFormat="1">
      <c r="B474" s="59"/>
      <c r="C474" s="59"/>
      <c r="F474" s="59"/>
    </row>
    <row r="475" spans="2:6" s="55" customFormat="1">
      <c r="B475" s="59"/>
      <c r="C475" s="59"/>
      <c r="F475" s="59"/>
    </row>
    <row r="476" spans="2:6" s="55" customFormat="1">
      <c r="B476" s="59"/>
      <c r="C476" s="59"/>
      <c r="F476" s="59"/>
    </row>
    <row r="477" spans="2:6" s="55" customFormat="1">
      <c r="B477" s="59"/>
      <c r="C477" s="59"/>
      <c r="F477" s="59"/>
    </row>
    <row r="478" spans="2:6" s="55" customFormat="1">
      <c r="B478" s="59"/>
      <c r="C478" s="59"/>
      <c r="F478" s="59"/>
    </row>
    <row r="479" spans="2:6" s="55" customFormat="1">
      <c r="B479" s="59"/>
      <c r="C479" s="59"/>
      <c r="F479" s="59"/>
    </row>
    <row r="480" spans="2:6" s="55" customFormat="1">
      <c r="B480" s="59"/>
      <c r="C480" s="59"/>
      <c r="F480" s="59"/>
    </row>
    <row r="481" spans="2:6" s="55" customFormat="1">
      <c r="B481" s="59"/>
      <c r="C481" s="59"/>
      <c r="F481" s="59"/>
    </row>
    <row r="482" spans="2:6" s="55" customFormat="1">
      <c r="B482" s="59"/>
      <c r="C482" s="59"/>
      <c r="F482" s="59"/>
    </row>
    <row r="483" spans="2:6" s="55" customFormat="1">
      <c r="B483" s="59"/>
      <c r="C483" s="59"/>
      <c r="F483" s="59"/>
    </row>
    <row r="484" spans="2:6" s="55" customFormat="1">
      <c r="B484" s="59"/>
      <c r="C484" s="59"/>
      <c r="F484" s="59"/>
    </row>
    <row r="485" spans="2:6" s="55" customFormat="1">
      <c r="B485" s="59"/>
      <c r="C485" s="59"/>
      <c r="F485" s="59"/>
    </row>
    <row r="486" spans="2:6" s="55" customFormat="1">
      <c r="B486" s="59"/>
      <c r="C486" s="59"/>
      <c r="F486" s="59"/>
    </row>
    <row r="487" spans="2:6" s="55" customFormat="1">
      <c r="B487" s="59"/>
      <c r="C487" s="59"/>
      <c r="F487" s="59"/>
    </row>
    <row r="488" spans="2:6" s="55" customFormat="1">
      <c r="B488" s="59"/>
      <c r="C488" s="59"/>
      <c r="F488" s="59"/>
    </row>
    <row r="489" spans="2:6" s="55" customFormat="1">
      <c r="B489" s="59"/>
      <c r="C489" s="59"/>
      <c r="F489" s="59"/>
    </row>
    <row r="490" spans="2:6" s="55" customFormat="1">
      <c r="B490" s="59"/>
      <c r="C490" s="59"/>
      <c r="F490" s="59"/>
    </row>
    <row r="491" spans="2:6" s="55" customFormat="1">
      <c r="B491" s="59"/>
      <c r="C491" s="59"/>
      <c r="F491" s="59"/>
    </row>
    <row r="492" spans="2:6" s="55" customFormat="1">
      <c r="B492" s="59"/>
      <c r="C492" s="59"/>
      <c r="F492" s="59"/>
    </row>
    <row r="493" spans="2:6" s="55" customFormat="1">
      <c r="B493" s="59"/>
      <c r="C493" s="59"/>
      <c r="F493" s="59"/>
    </row>
    <row r="494" spans="2:6" s="55" customFormat="1">
      <c r="B494" s="59"/>
      <c r="C494" s="59"/>
      <c r="F494" s="59"/>
    </row>
    <row r="495" spans="2:6" s="55" customFormat="1">
      <c r="B495" s="59"/>
      <c r="C495" s="59"/>
      <c r="F495" s="59"/>
    </row>
    <row r="496" spans="2:6" s="55" customFormat="1">
      <c r="B496" s="59"/>
      <c r="C496" s="59"/>
      <c r="F496" s="59"/>
    </row>
    <row r="497" spans="2:6" s="55" customFormat="1">
      <c r="B497" s="59"/>
      <c r="C497" s="59"/>
      <c r="F497" s="59"/>
    </row>
    <row r="498" spans="2:6" s="55" customFormat="1">
      <c r="B498" s="59"/>
      <c r="C498" s="59"/>
      <c r="F498" s="59"/>
    </row>
    <row r="499" spans="2:6" s="55" customFormat="1">
      <c r="B499" s="59"/>
      <c r="C499" s="59"/>
      <c r="F499" s="59"/>
    </row>
    <row r="500" spans="2:6" s="55" customFormat="1">
      <c r="B500" s="59"/>
      <c r="C500" s="59"/>
      <c r="F500" s="59"/>
    </row>
    <row r="501" spans="2:6" s="55" customFormat="1">
      <c r="B501" s="59"/>
      <c r="C501" s="59"/>
      <c r="F501" s="59"/>
    </row>
    <row r="502" spans="2:6" s="55" customFormat="1">
      <c r="B502" s="59"/>
      <c r="C502" s="59"/>
      <c r="F502" s="59"/>
    </row>
    <row r="503" spans="2:6" s="55" customFormat="1">
      <c r="B503" s="59"/>
      <c r="C503" s="59"/>
      <c r="F503" s="59"/>
    </row>
    <row r="504" spans="2:6" s="55" customFormat="1">
      <c r="B504" s="59"/>
      <c r="C504" s="59"/>
      <c r="F504" s="59"/>
    </row>
    <row r="505" spans="2:6" s="55" customFormat="1">
      <c r="B505" s="59"/>
      <c r="C505" s="59"/>
      <c r="F505" s="59"/>
    </row>
    <row r="506" spans="2:6" s="55" customFormat="1">
      <c r="B506" s="59"/>
      <c r="C506" s="59"/>
      <c r="F506" s="59"/>
    </row>
    <row r="507" spans="2:6" s="55" customFormat="1">
      <c r="B507" s="59"/>
      <c r="C507" s="59"/>
      <c r="F507" s="59"/>
    </row>
    <row r="508" spans="2:6" s="55" customFormat="1">
      <c r="B508" s="59"/>
      <c r="C508" s="59"/>
      <c r="F508" s="59"/>
    </row>
    <row r="509" spans="2:6" s="55" customFormat="1">
      <c r="B509" s="59"/>
      <c r="C509" s="59"/>
      <c r="F509" s="59"/>
    </row>
    <row r="510" spans="2:6" s="55" customFormat="1">
      <c r="B510" s="59"/>
      <c r="C510" s="59"/>
      <c r="F510" s="59"/>
    </row>
    <row r="511" spans="2:6" s="55" customFormat="1">
      <c r="B511" s="59"/>
      <c r="C511" s="59"/>
      <c r="F511" s="59"/>
    </row>
    <row r="512" spans="2:6" s="55" customFormat="1">
      <c r="B512" s="59"/>
      <c r="C512" s="59"/>
      <c r="F512" s="59"/>
    </row>
    <row r="513" spans="2:6" s="55" customFormat="1">
      <c r="B513" s="59"/>
      <c r="C513" s="59"/>
      <c r="F513" s="59"/>
    </row>
    <row r="514" spans="2:6" s="55" customFormat="1">
      <c r="B514" s="59"/>
      <c r="C514" s="59"/>
      <c r="F514" s="59"/>
    </row>
    <row r="515" spans="2:6" s="55" customFormat="1">
      <c r="B515" s="59"/>
      <c r="C515" s="59"/>
      <c r="F515" s="59"/>
    </row>
    <row r="516" spans="2:6" s="55" customFormat="1">
      <c r="B516" s="59"/>
      <c r="C516" s="59"/>
      <c r="F516" s="59"/>
    </row>
    <row r="517" spans="2:6" s="55" customFormat="1">
      <c r="B517" s="59"/>
      <c r="C517" s="59"/>
      <c r="F517" s="59"/>
    </row>
    <row r="518" spans="2:6" s="55" customFormat="1">
      <c r="B518" s="59"/>
      <c r="C518" s="59"/>
      <c r="F518" s="59"/>
    </row>
    <row r="519" spans="2:6" s="55" customFormat="1">
      <c r="B519" s="59"/>
      <c r="C519" s="59"/>
      <c r="F519" s="59"/>
    </row>
    <row r="520" spans="2:6" s="55" customFormat="1">
      <c r="B520" s="59"/>
      <c r="C520" s="59"/>
      <c r="F520" s="59"/>
    </row>
    <row r="521" spans="2:6" s="55" customFormat="1">
      <c r="B521" s="59"/>
      <c r="C521" s="59"/>
      <c r="F521" s="59"/>
    </row>
    <row r="522" spans="2:6" s="55" customFormat="1">
      <c r="B522" s="59"/>
      <c r="C522" s="59"/>
      <c r="F522" s="59"/>
    </row>
    <row r="523" spans="2:6" s="55" customFormat="1">
      <c r="B523" s="59"/>
      <c r="C523" s="59"/>
      <c r="F523" s="59"/>
    </row>
    <row r="524" spans="2:6" s="55" customFormat="1">
      <c r="B524" s="59"/>
      <c r="C524" s="59"/>
      <c r="F524" s="59"/>
    </row>
    <row r="525" spans="2:6" s="55" customFormat="1">
      <c r="B525" s="59"/>
      <c r="C525" s="59"/>
      <c r="F525" s="59"/>
    </row>
    <row r="526" spans="2:6" s="55" customFormat="1">
      <c r="B526" s="59"/>
      <c r="C526" s="59"/>
      <c r="F526" s="59"/>
    </row>
    <row r="527" spans="2:6" s="55" customFormat="1">
      <c r="B527" s="59"/>
      <c r="C527" s="59"/>
      <c r="F527" s="59"/>
    </row>
    <row r="528" spans="2:6" s="55" customFormat="1">
      <c r="B528" s="59"/>
      <c r="C528" s="59"/>
      <c r="F528" s="59"/>
    </row>
    <row r="529" spans="2:6" s="55" customFormat="1">
      <c r="B529" s="59"/>
      <c r="C529" s="59"/>
      <c r="F529" s="59"/>
    </row>
    <row r="530" spans="2:6" s="55" customFormat="1">
      <c r="B530" s="59"/>
      <c r="C530" s="59"/>
      <c r="F530" s="59"/>
    </row>
    <row r="531" spans="2:6" s="55" customFormat="1">
      <c r="B531" s="59"/>
      <c r="C531" s="59"/>
      <c r="F531" s="59"/>
    </row>
    <row r="532" spans="2:6" s="55" customFormat="1">
      <c r="B532" s="59"/>
      <c r="C532" s="59"/>
      <c r="F532" s="59"/>
    </row>
    <row r="533" spans="2:6" s="55" customFormat="1">
      <c r="B533" s="59"/>
      <c r="C533" s="59"/>
      <c r="F533" s="59"/>
    </row>
    <row r="534" spans="2:6" s="55" customFormat="1">
      <c r="B534" s="59"/>
      <c r="C534" s="59"/>
      <c r="F534" s="59"/>
    </row>
    <row r="535" spans="2:6" s="55" customFormat="1">
      <c r="B535" s="59"/>
      <c r="C535" s="59"/>
      <c r="F535" s="59"/>
    </row>
    <row r="536" spans="2:6" s="55" customFormat="1">
      <c r="B536" s="59"/>
      <c r="C536" s="59"/>
      <c r="F536" s="59"/>
    </row>
    <row r="537" spans="2:6" s="55" customFormat="1">
      <c r="B537" s="59"/>
      <c r="C537" s="59"/>
      <c r="F537" s="59"/>
    </row>
    <row r="538" spans="2:6" s="55" customFormat="1">
      <c r="B538" s="59"/>
      <c r="C538" s="59"/>
      <c r="F538" s="59"/>
    </row>
    <row r="539" spans="2:6" s="55" customFormat="1">
      <c r="B539" s="59"/>
      <c r="C539" s="59"/>
      <c r="F539" s="59"/>
    </row>
    <row r="540" spans="2:6" s="55" customFormat="1">
      <c r="B540" s="59"/>
      <c r="C540" s="59"/>
      <c r="F540" s="59"/>
    </row>
    <row r="541" spans="2:6" s="55" customFormat="1">
      <c r="B541" s="59"/>
      <c r="C541" s="59"/>
      <c r="F541" s="59"/>
    </row>
    <row r="542" spans="2:6" s="55" customFormat="1">
      <c r="B542" s="59"/>
      <c r="C542" s="59"/>
      <c r="F542" s="59"/>
    </row>
    <row r="543" spans="2:6" s="55" customFormat="1">
      <c r="B543" s="59"/>
      <c r="C543" s="59"/>
      <c r="F543" s="59"/>
    </row>
    <row r="544" spans="2:6" s="55" customFormat="1">
      <c r="B544" s="59"/>
      <c r="C544" s="59"/>
      <c r="F544" s="59"/>
    </row>
    <row r="545" spans="2:6" s="55" customFormat="1">
      <c r="B545" s="59"/>
      <c r="C545" s="59"/>
      <c r="F545" s="59"/>
    </row>
    <row r="546" spans="2:6" s="55" customFormat="1">
      <c r="B546" s="59"/>
      <c r="C546" s="59"/>
      <c r="F546" s="59"/>
    </row>
    <row r="547" spans="2:6" s="55" customFormat="1">
      <c r="B547" s="59"/>
      <c r="C547" s="59"/>
      <c r="F547" s="59"/>
    </row>
    <row r="548" spans="2:6" s="55" customFormat="1">
      <c r="B548" s="59"/>
      <c r="C548" s="59"/>
      <c r="F548" s="59"/>
    </row>
    <row r="549" spans="2:6" s="55" customFormat="1">
      <c r="B549" s="59"/>
      <c r="C549" s="59"/>
      <c r="F549" s="59"/>
    </row>
    <row r="550" spans="2:6" s="55" customFormat="1">
      <c r="B550" s="59"/>
      <c r="C550" s="59"/>
      <c r="F550" s="59"/>
    </row>
    <row r="551" spans="2:6" s="55" customFormat="1">
      <c r="B551" s="59"/>
      <c r="C551" s="59"/>
      <c r="F551" s="59"/>
    </row>
    <row r="552" spans="2:6" s="55" customFormat="1">
      <c r="B552" s="59"/>
      <c r="C552" s="59"/>
      <c r="F552" s="59"/>
    </row>
    <row r="553" spans="2:6" s="55" customFormat="1">
      <c r="B553" s="59"/>
      <c r="C553" s="59"/>
      <c r="F553" s="59"/>
    </row>
    <row r="554" spans="2:6" s="55" customFormat="1">
      <c r="B554" s="59"/>
      <c r="C554" s="59"/>
      <c r="F554" s="59"/>
    </row>
    <row r="555" spans="2:6" s="55" customFormat="1">
      <c r="B555" s="59"/>
      <c r="C555" s="59"/>
      <c r="F555" s="59"/>
    </row>
    <row r="556" spans="2:6" s="55" customFormat="1">
      <c r="B556" s="59"/>
      <c r="C556" s="59"/>
      <c r="F556" s="59"/>
    </row>
    <row r="557" spans="2:6" s="55" customFormat="1">
      <c r="B557" s="59"/>
      <c r="C557" s="59"/>
      <c r="F557" s="59"/>
    </row>
    <row r="558" spans="2:6" s="55" customFormat="1">
      <c r="B558" s="59"/>
      <c r="C558" s="59"/>
      <c r="F558" s="59"/>
    </row>
    <row r="559" spans="2:6" s="55" customFormat="1">
      <c r="B559" s="59"/>
      <c r="C559" s="59"/>
      <c r="F559" s="59"/>
    </row>
    <row r="560" spans="2:6" s="55" customFormat="1">
      <c r="B560" s="59"/>
      <c r="C560" s="59"/>
      <c r="F560" s="59"/>
    </row>
    <row r="561" spans="2:6" s="55" customFormat="1">
      <c r="B561" s="59"/>
      <c r="C561" s="59"/>
      <c r="F561" s="59"/>
    </row>
    <row r="562" spans="2:6" s="55" customFormat="1">
      <c r="B562" s="59"/>
      <c r="C562" s="59"/>
      <c r="F562" s="59"/>
    </row>
    <row r="563" spans="2:6" s="55" customFormat="1">
      <c r="B563" s="59"/>
      <c r="C563" s="59"/>
      <c r="F563" s="59"/>
    </row>
    <row r="564" spans="2:6" s="55" customFormat="1">
      <c r="B564" s="59"/>
      <c r="C564" s="59"/>
      <c r="F564" s="59"/>
    </row>
    <row r="565" spans="2:6" s="55" customFormat="1">
      <c r="B565" s="59"/>
      <c r="C565" s="59"/>
      <c r="F565" s="59"/>
    </row>
    <row r="566" spans="2:6" s="55" customFormat="1">
      <c r="B566" s="59"/>
      <c r="C566" s="59"/>
      <c r="F566" s="59"/>
    </row>
    <row r="567" spans="2:6" s="55" customFormat="1">
      <c r="B567" s="59"/>
      <c r="C567" s="59"/>
      <c r="F567" s="59"/>
    </row>
    <row r="568" spans="2:6" s="55" customFormat="1">
      <c r="B568" s="59"/>
      <c r="C568" s="59"/>
      <c r="F568" s="59"/>
    </row>
    <row r="569" spans="2:6" s="55" customFormat="1">
      <c r="B569" s="59"/>
      <c r="C569" s="59"/>
      <c r="F569" s="59"/>
    </row>
    <row r="570" spans="2:6" s="55" customFormat="1">
      <c r="B570" s="59"/>
      <c r="C570" s="59"/>
      <c r="F570" s="59"/>
    </row>
    <row r="571" spans="2:6" s="55" customFormat="1">
      <c r="B571" s="59"/>
      <c r="C571" s="59"/>
      <c r="F571" s="59"/>
    </row>
    <row r="572" spans="2:6" s="55" customFormat="1">
      <c r="B572" s="59"/>
      <c r="C572" s="59"/>
      <c r="F572" s="59"/>
    </row>
    <row r="573" spans="2:6" s="55" customFormat="1">
      <c r="B573" s="59"/>
      <c r="C573" s="59"/>
      <c r="F573" s="59"/>
    </row>
    <row r="574" spans="2:6" s="55" customFormat="1">
      <c r="B574" s="59"/>
      <c r="C574" s="59"/>
      <c r="F574" s="59"/>
    </row>
    <row r="575" spans="2:6" s="55" customFormat="1">
      <c r="B575" s="59"/>
      <c r="C575" s="59"/>
      <c r="F575" s="59"/>
    </row>
    <row r="576" spans="2:6" s="55" customFormat="1">
      <c r="B576" s="59"/>
      <c r="C576" s="59"/>
      <c r="F576" s="59"/>
    </row>
    <row r="577" spans="2:6" s="55" customFormat="1">
      <c r="B577" s="59"/>
      <c r="C577" s="59"/>
      <c r="F577" s="59"/>
    </row>
    <row r="578" spans="2:6" s="55" customFormat="1">
      <c r="B578" s="59"/>
      <c r="C578" s="59"/>
      <c r="F578" s="59"/>
    </row>
    <row r="579" spans="2:6" s="55" customFormat="1">
      <c r="B579" s="59"/>
      <c r="C579" s="59"/>
      <c r="F579" s="59"/>
    </row>
    <row r="580" spans="2:6" s="55" customFormat="1">
      <c r="B580" s="59"/>
      <c r="C580" s="59"/>
      <c r="F580" s="59"/>
    </row>
    <row r="581" spans="2:6" s="55" customFormat="1">
      <c r="B581" s="59"/>
      <c r="C581" s="59"/>
      <c r="F581" s="59"/>
    </row>
    <row r="582" spans="2:6" s="55" customFormat="1">
      <c r="B582" s="59"/>
      <c r="C582" s="59"/>
      <c r="F582" s="59"/>
    </row>
    <row r="583" spans="2:6" s="55" customFormat="1">
      <c r="B583" s="59"/>
      <c r="C583" s="59"/>
      <c r="F583" s="59"/>
    </row>
    <row r="584" spans="2:6" s="55" customFormat="1">
      <c r="B584" s="59"/>
      <c r="C584" s="59"/>
      <c r="F584" s="59"/>
    </row>
    <row r="585" spans="2:6" s="55" customFormat="1">
      <c r="B585" s="59"/>
      <c r="C585" s="59"/>
      <c r="F585" s="59"/>
    </row>
    <row r="586" spans="2:6" s="55" customFormat="1">
      <c r="B586" s="59"/>
      <c r="C586" s="59"/>
      <c r="F586" s="59"/>
    </row>
    <row r="587" spans="2:6" s="55" customFormat="1">
      <c r="B587" s="59"/>
      <c r="C587" s="59"/>
      <c r="F587" s="59"/>
    </row>
    <row r="588" spans="2:6" s="55" customFormat="1">
      <c r="B588" s="59"/>
      <c r="C588" s="59"/>
      <c r="F588" s="59"/>
    </row>
    <row r="589" spans="2:6" s="55" customFormat="1">
      <c r="B589" s="59"/>
      <c r="C589" s="59"/>
      <c r="F589" s="59"/>
    </row>
    <row r="590" spans="2:6" s="55" customFormat="1">
      <c r="B590" s="59"/>
      <c r="C590" s="59"/>
      <c r="F590" s="59"/>
    </row>
    <row r="591" spans="2:6" s="55" customFormat="1">
      <c r="B591" s="59"/>
      <c r="C591" s="59"/>
      <c r="F591" s="59"/>
    </row>
    <row r="592" spans="2:6" s="55" customFormat="1">
      <c r="B592" s="59"/>
      <c r="C592" s="59"/>
      <c r="F592" s="59"/>
    </row>
    <row r="593" spans="2:6" s="55" customFormat="1">
      <c r="B593" s="59"/>
      <c r="C593" s="59"/>
      <c r="F593" s="59"/>
    </row>
    <row r="594" spans="2:6" s="55" customFormat="1">
      <c r="B594" s="59"/>
      <c r="C594" s="59"/>
      <c r="F594" s="59"/>
    </row>
    <row r="595" spans="2:6" s="55" customFormat="1">
      <c r="B595" s="59"/>
      <c r="C595" s="59"/>
      <c r="F595" s="59"/>
    </row>
    <row r="596" spans="2:6" s="55" customFormat="1">
      <c r="B596" s="59"/>
      <c r="C596" s="59"/>
      <c r="F596" s="59"/>
    </row>
    <row r="597" spans="2:6" s="55" customFormat="1">
      <c r="B597" s="59"/>
      <c r="C597" s="59"/>
      <c r="F597" s="59"/>
    </row>
    <row r="598" spans="2:6" s="55" customFormat="1">
      <c r="B598" s="59"/>
      <c r="C598" s="59"/>
      <c r="F598" s="59"/>
    </row>
    <row r="599" spans="2:6" s="55" customFormat="1">
      <c r="B599" s="59"/>
      <c r="C599" s="59"/>
      <c r="F599" s="59"/>
    </row>
    <row r="600" spans="2:6" s="55" customFormat="1">
      <c r="B600" s="59"/>
      <c r="C600" s="59"/>
      <c r="F600" s="59"/>
    </row>
    <row r="601" spans="2:6" s="55" customFormat="1">
      <c r="B601" s="59"/>
      <c r="C601" s="59"/>
      <c r="F601" s="59"/>
    </row>
    <row r="602" spans="2:6" s="55" customFormat="1">
      <c r="B602" s="59"/>
      <c r="C602" s="59"/>
      <c r="F602" s="59"/>
    </row>
    <row r="603" spans="2:6" s="55" customFormat="1">
      <c r="B603" s="59"/>
      <c r="C603" s="59"/>
      <c r="F603" s="59"/>
    </row>
    <row r="604" spans="2:6" s="55" customFormat="1">
      <c r="B604" s="59"/>
      <c r="C604" s="59"/>
      <c r="F604" s="59"/>
    </row>
    <row r="605" spans="2:6" s="55" customFormat="1">
      <c r="B605" s="59"/>
      <c r="C605" s="59"/>
      <c r="F605" s="59"/>
    </row>
    <row r="606" spans="2:6" s="55" customFormat="1">
      <c r="B606" s="59"/>
      <c r="C606" s="59"/>
      <c r="F606" s="59"/>
    </row>
    <row r="607" spans="2:6" s="55" customFormat="1">
      <c r="B607" s="59"/>
      <c r="C607" s="59"/>
      <c r="F607" s="59"/>
    </row>
    <row r="608" spans="2:6" s="55" customFormat="1">
      <c r="B608" s="59"/>
      <c r="C608" s="59"/>
      <c r="F608" s="59"/>
    </row>
    <row r="609" spans="2:6" s="55" customFormat="1">
      <c r="B609" s="59"/>
      <c r="C609" s="59"/>
      <c r="F609" s="59"/>
    </row>
    <row r="610" spans="2:6" s="55" customFormat="1">
      <c r="B610" s="59"/>
      <c r="C610" s="59"/>
      <c r="F610" s="59"/>
    </row>
    <row r="611" spans="2:6" s="55" customFormat="1">
      <c r="B611" s="59"/>
      <c r="C611" s="59"/>
      <c r="F611" s="59"/>
    </row>
    <row r="612" spans="2:6" s="55" customFormat="1">
      <c r="B612" s="59"/>
      <c r="C612" s="59"/>
      <c r="F612" s="59"/>
    </row>
    <row r="613" spans="2:6" s="55" customFormat="1">
      <c r="B613" s="59"/>
      <c r="C613" s="59"/>
      <c r="F613" s="59"/>
    </row>
    <row r="614" spans="2:6" s="55" customFormat="1">
      <c r="B614" s="59"/>
      <c r="C614" s="59"/>
      <c r="F614" s="59"/>
    </row>
    <row r="615" spans="2:6" s="55" customFormat="1">
      <c r="B615" s="59"/>
      <c r="C615" s="59"/>
      <c r="F615" s="59"/>
    </row>
    <row r="616" spans="2:6" s="55" customFormat="1">
      <c r="B616" s="59"/>
      <c r="C616" s="59"/>
      <c r="F616" s="59"/>
    </row>
    <row r="617" spans="2:6" s="55" customFormat="1">
      <c r="B617" s="59"/>
      <c r="C617" s="59"/>
      <c r="F617" s="59"/>
    </row>
    <row r="618" spans="2:6" s="55" customFormat="1">
      <c r="B618" s="59"/>
      <c r="C618" s="59"/>
      <c r="F618" s="59"/>
    </row>
    <row r="619" spans="2:6" s="55" customFormat="1">
      <c r="B619" s="59"/>
      <c r="C619" s="59"/>
      <c r="F619" s="59"/>
    </row>
    <row r="620" spans="2:6" s="55" customFormat="1">
      <c r="B620" s="59"/>
      <c r="C620" s="59"/>
      <c r="F620" s="59"/>
    </row>
    <row r="621" spans="2:6" s="55" customFormat="1">
      <c r="B621" s="59"/>
      <c r="C621" s="59"/>
      <c r="F621" s="59"/>
    </row>
    <row r="622" spans="2:6" s="55" customFormat="1">
      <c r="B622" s="59"/>
      <c r="C622" s="59"/>
      <c r="F622" s="59"/>
    </row>
    <row r="623" spans="2:6" s="55" customFormat="1">
      <c r="B623" s="59"/>
      <c r="C623" s="59"/>
      <c r="F623" s="59"/>
    </row>
    <row r="624" spans="2:6" s="55" customFormat="1">
      <c r="B624" s="59"/>
      <c r="C624" s="59"/>
      <c r="F624" s="59"/>
    </row>
    <row r="625" spans="2:6" s="55" customFormat="1">
      <c r="B625" s="59"/>
      <c r="C625" s="59"/>
      <c r="F625" s="59"/>
    </row>
    <row r="626" spans="2:6" s="55" customFormat="1">
      <c r="B626" s="59"/>
      <c r="C626" s="59"/>
      <c r="F626" s="59"/>
    </row>
    <row r="627" spans="2:6" s="55" customFormat="1">
      <c r="B627" s="59"/>
      <c r="C627" s="59"/>
      <c r="F627" s="59"/>
    </row>
    <row r="628" spans="2:6" s="55" customFormat="1">
      <c r="B628" s="59"/>
      <c r="C628" s="59"/>
      <c r="F628" s="59"/>
    </row>
    <row r="629" spans="2:6" s="55" customFormat="1">
      <c r="B629" s="59"/>
      <c r="C629" s="59"/>
      <c r="F629" s="59"/>
    </row>
    <row r="630" spans="2:6" s="55" customFormat="1">
      <c r="B630" s="59"/>
      <c r="C630" s="59"/>
      <c r="F630" s="59"/>
    </row>
    <row r="631" spans="2:6" s="55" customFormat="1">
      <c r="B631" s="59"/>
      <c r="C631" s="59"/>
      <c r="F631" s="59"/>
    </row>
    <row r="632" spans="2:6" s="55" customFormat="1">
      <c r="B632" s="59"/>
      <c r="C632" s="59"/>
      <c r="F632" s="59"/>
    </row>
    <row r="633" spans="2:6" s="55" customFormat="1">
      <c r="B633" s="59"/>
      <c r="C633" s="59"/>
      <c r="F633" s="59"/>
    </row>
    <row r="634" spans="2:6" s="55" customFormat="1">
      <c r="B634" s="59"/>
      <c r="C634" s="59"/>
      <c r="F634" s="59"/>
    </row>
    <row r="635" spans="2:6" s="55" customFormat="1">
      <c r="B635" s="59"/>
      <c r="C635" s="59"/>
      <c r="F635" s="59"/>
    </row>
    <row r="636" spans="2:6" s="55" customFormat="1">
      <c r="B636" s="59"/>
      <c r="C636" s="59"/>
      <c r="F636" s="59"/>
    </row>
    <row r="637" spans="2:6" s="55" customFormat="1">
      <c r="B637" s="59"/>
      <c r="C637" s="59"/>
      <c r="F637" s="59"/>
    </row>
    <row r="638" spans="2:6" s="55" customFormat="1">
      <c r="B638" s="59"/>
      <c r="C638" s="59"/>
      <c r="F638" s="59"/>
    </row>
    <row r="639" spans="2:6" s="55" customFormat="1">
      <c r="B639" s="59"/>
      <c r="C639" s="59"/>
      <c r="F639" s="59"/>
    </row>
    <row r="640" spans="2:6" s="55" customFormat="1">
      <c r="B640" s="59"/>
      <c r="C640" s="59"/>
      <c r="F640" s="59"/>
    </row>
    <row r="641" spans="2:6" s="55" customFormat="1">
      <c r="B641" s="59"/>
      <c r="C641" s="59"/>
      <c r="F641" s="59"/>
    </row>
    <row r="642" spans="2:6" s="55" customFormat="1">
      <c r="B642" s="59"/>
      <c r="C642" s="59"/>
      <c r="F642" s="59"/>
    </row>
    <row r="643" spans="2:6" s="55" customFormat="1">
      <c r="B643" s="59"/>
      <c r="C643" s="59"/>
      <c r="F643" s="59"/>
    </row>
    <row r="644" spans="2:6" s="55" customFormat="1">
      <c r="B644" s="59"/>
      <c r="C644" s="59"/>
      <c r="F644" s="59"/>
    </row>
    <row r="645" spans="2:6" s="55" customFormat="1">
      <c r="B645" s="59"/>
      <c r="C645" s="59"/>
      <c r="F645" s="59"/>
    </row>
    <row r="646" spans="2:6" s="55" customFormat="1">
      <c r="B646" s="59"/>
      <c r="C646" s="59"/>
      <c r="F646" s="59"/>
    </row>
    <row r="647" spans="2:6" s="55" customFormat="1">
      <c r="B647" s="59"/>
      <c r="C647" s="59"/>
      <c r="F647" s="59"/>
    </row>
    <row r="648" spans="2:6" s="55" customFormat="1">
      <c r="B648" s="59"/>
      <c r="C648" s="59"/>
      <c r="F648" s="59"/>
    </row>
    <row r="649" spans="2:6" s="55" customFormat="1">
      <c r="B649" s="59"/>
      <c r="C649" s="59"/>
      <c r="F649" s="59"/>
    </row>
    <row r="650" spans="2:6" s="55" customFormat="1">
      <c r="B650" s="59"/>
      <c r="C650" s="59"/>
      <c r="F650" s="59"/>
    </row>
    <row r="651" spans="2:6" s="55" customFormat="1">
      <c r="B651" s="59"/>
      <c r="C651" s="59"/>
      <c r="F651" s="59"/>
    </row>
    <row r="652" spans="2:6" s="55" customFormat="1">
      <c r="B652" s="59"/>
      <c r="C652" s="59"/>
      <c r="F652" s="59"/>
    </row>
    <row r="653" spans="2:6" s="55" customFormat="1">
      <c r="B653" s="59"/>
      <c r="C653" s="59"/>
      <c r="F653" s="59"/>
    </row>
    <row r="654" spans="2:6" s="55" customFormat="1">
      <c r="B654" s="59"/>
      <c r="C654" s="59"/>
      <c r="F654" s="59"/>
    </row>
    <row r="655" spans="2:6" s="55" customFormat="1">
      <c r="B655" s="59"/>
      <c r="C655" s="59"/>
      <c r="F655" s="59"/>
    </row>
    <row r="656" spans="2:6" s="55" customFormat="1">
      <c r="B656" s="59"/>
      <c r="C656" s="59"/>
      <c r="F656" s="59"/>
    </row>
    <row r="657" spans="2:6" s="55" customFormat="1">
      <c r="B657" s="59"/>
      <c r="C657" s="59"/>
      <c r="F657" s="59"/>
    </row>
    <row r="658" spans="2:6" s="55" customFormat="1">
      <c r="B658" s="59"/>
      <c r="C658" s="59"/>
      <c r="F658" s="59"/>
    </row>
    <row r="659" spans="2:6" s="55" customFormat="1">
      <c r="B659" s="59"/>
      <c r="C659" s="59"/>
      <c r="F659" s="59"/>
    </row>
    <row r="660" spans="2:6" s="55" customFormat="1">
      <c r="B660" s="59"/>
      <c r="C660" s="59"/>
      <c r="F660" s="59"/>
    </row>
    <row r="661" spans="2:6" s="55" customFormat="1">
      <c r="B661" s="59"/>
      <c r="C661" s="59"/>
      <c r="F661" s="59"/>
    </row>
    <row r="662" spans="2:6" s="55" customFormat="1">
      <c r="B662" s="59"/>
      <c r="C662" s="59"/>
      <c r="F662" s="59"/>
    </row>
    <row r="663" spans="2:6" s="55" customFormat="1">
      <c r="B663" s="59"/>
      <c r="C663" s="59"/>
      <c r="F663" s="59"/>
    </row>
    <row r="664" spans="2:6" s="55" customFormat="1">
      <c r="B664" s="59"/>
      <c r="C664" s="59"/>
      <c r="F664" s="59"/>
    </row>
    <row r="665" spans="2:6" s="55" customFormat="1">
      <c r="B665" s="59"/>
      <c r="C665" s="59"/>
      <c r="F665" s="59"/>
    </row>
    <row r="666" spans="2:6" s="55" customFormat="1">
      <c r="B666" s="59"/>
      <c r="C666" s="59"/>
      <c r="F666" s="59"/>
    </row>
    <row r="667" spans="2:6" s="55" customFormat="1">
      <c r="B667" s="59"/>
      <c r="C667" s="59"/>
      <c r="F667" s="59"/>
    </row>
    <row r="668" spans="2:6" s="55" customFormat="1">
      <c r="B668" s="59"/>
      <c r="C668" s="59"/>
      <c r="F668" s="59"/>
    </row>
    <row r="669" spans="2:6" s="55" customFormat="1">
      <c r="B669" s="59"/>
      <c r="C669" s="59"/>
      <c r="F669" s="59"/>
    </row>
    <row r="670" spans="2:6" s="55" customFormat="1">
      <c r="B670" s="59"/>
      <c r="C670" s="59"/>
      <c r="F670" s="59"/>
    </row>
    <row r="671" spans="2:6" s="55" customFormat="1">
      <c r="B671" s="59"/>
      <c r="C671" s="59"/>
      <c r="F671" s="59"/>
    </row>
    <row r="672" spans="2:6" s="55" customFormat="1">
      <c r="B672" s="59"/>
      <c r="C672" s="59"/>
      <c r="F672" s="59"/>
    </row>
    <row r="673" spans="2:6" s="55" customFormat="1">
      <c r="B673" s="59"/>
      <c r="C673" s="59"/>
      <c r="F673" s="59"/>
    </row>
    <row r="674" spans="2:6" s="55" customFormat="1">
      <c r="B674" s="59"/>
      <c r="C674" s="59"/>
      <c r="F674" s="59"/>
    </row>
    <row r="675" spans="2:6" s="55" customFormat="1">
      <c r="B675" s="59"/>
      <c r="C675" s="59"/>
      <c r="F675" s="59"/>
    </row>
    <row r="676" spans="2:6" s="55" customFormat="1">
      <c r="B676" s="59"/>
      <c r="C676" s="59"/>
      <c r="F676" s="59"/>
    </row>
    <row r="677" spans="2:6" s="55" customFormat="1">
      <c r="B677" s="59"/>
      <c r="C677" s="59"/>
      <c r="F677" s="59"/>
    </row>
    <row r="678" spans="2:6" s="55" customFormat="1">
      <c r="B678" s="59"/>
      <c r="C678" s="59"/>
      <c r="F678" s="59"/>
    </row>
    <row r="679" spans="2:6" s="55" customFormat="1">
      <c r="B679" s="59"/>
      <c r="C679" s="59"/>
      <c r="F679" s="59"/>
    </row>
    <row r="680" spans="2:6" s="55" customFormat="1">
      <c r="B680" s="59"/>
      <c r="C680" s="59"/>
      <c r="F680" s="59"/>
    </row>
    <row r="681" spans="2:6" s="55" customFormat="1">
      <c r="B681" s="59"/>
      <c r="C681" s="59"/>
      <c r="F681" s="59"/>
    </row>
    <row r="682" spans="2:6" s="55" customFormat="1">
      <c r="B682" s="59"/>
      <c r="C682" s="59"/>
      <c r="F682" s="59"/>
    </row>
    <row r="683" spans="2:6" s="55" customFormat="1">
      <c r="B683" s="59"/>
      <c r="C683" s="59"/>
      <c r="F683" s="59"/>
    </row>
    <row r="684" spans="2:6" s="55" customFormat="1">
      <c r="B684" s="59"/>
      <c r="C684" s="59"/>
      <c r="F684" s="59"/>
    </row>
    <row r="685" spans="2:6" s="55" customFormat="1">
      <c r="B685" s="59"/>
      <c r="C685" s="59"/>
      <c r="F685" s="59"/>
    </row>
    <row r="686" spans="2:6" s="55" customFormat="1">
      <c r="B686" s="59"/>
      <c r="C686" s="59"/>
      <c r="F686" s="59"/>
    </row>
    <row r="687" spans="2:6" s="55" customFormat="1">
      <c r="B687" s="59"/>
      <c r="C687" s="59"/>
      <c r="F687" s="59"/>
    </row>
    <row r="688" spans="2:6" s="55" customFormat="1">
      <c r="B688" s="59"/>
      <c r="C688" s="59"/>
      <c r="F688" s="59"/>
    </row>
    <row r="689" spans="2:6" s="55" customFormat="1">
      <c r="B689" s="59"/>
      <c r="C689" s="59"/>
      <c r="F689" s="59"/>
    </row>
    <row r="690" spans="2:6" s="55" customFormat="1">
      <c r="B690" s="59"/>
      <c r="C690" s="59"/>
      <c r="F690" s="59"/>
    </row>
    <row r="691" spans="2:6" s="55" customFormat="1">
      <c r="B691" s="59"/>
      <c r="C691" s="59"/>
      <c r="F691" s="59"/>
    </row>
    <row r="692" spans="2:6" s="55" customFormat="1">
      <c r="B692" s="59"/>
      <c r="C692" s="59"/>
      <c r="F692" s="59"/>
    </row>
    <row r="693" spans="2:6" s="55" customFormat="1">
      <c r="B693" s="59"/>
      <c r="C693" s="59"/>
      <c r="F693" s="59"/>
    </row>
    <row r="694" spans="2:6" s="55" customFormat="1">
      <c r="B694" s="59"/>
      <c r="C694" s="59"/>
      <c r="F694" s="59"/>
    </row>
    <row r="695" spans="2:6" s="55" customFormat="1">
      <c r="B695" s="59"/>
      <c r="C695" s="59"/>
      <c r="F695" s="59"/>
    </row>
    <row r="696" spans="2:6" s="55" customFormat="1">
      <c r="B696" s="59"/>
      <c r="C696" s="59"/>
      <c r="F696" s="59"/>
    </row>
    <row r="697" spans="2:6" s="55" customFormat="1">
      <c r="B697" s="59"/>
      <c r="C697" s="59"/>
      <c r="F697" s="59"/>
    </row>
    <row r="698" spans="2:6" s="55" customFormat="1">
      <c r="B698" s="59"/>
      <c r="C698" s="59"/>
      <c r="F698" s="59"/>
    </row>
    <row r="699" spans="2:6" s="55" customFormat="1">
      <c r="B699" s="59"/>
      <c r="C699" s="59"/>
      <c r="F699" s="59"/>
    </row>
    <row r="700" spans="2:6" s="55" customFormat="1">
      <c r="B700" s="59"/>
      <c r="C700" s="59"/>
      <c r="F700" s="59"/>
    </row>
    <row r="701" spans="2:6" s="55" customFormat="1">
      <c r="B701" s="59"/>
      <c r="C701" s="59"/>
      <c r="F701" s="59"/>
    </row>
    <row r="702" spans="2:6" s="55" customFormat="1">
      <c r="B702" s="59"/>
      <c r="C702" s="59"/>
      <c r="F702" s="59"/>
    </row>
    <row r="703" spans="2:6" s="55" customFormat="1">
      <c r="B703" s="59"/>
      <c r="C703" s="59"/>
      <c r="F703" s="59"/>
    </row>
    <row r="704" spans="2:6" s="55" customFormat="1">
      <c r="B704" s="59"/>
      <c r="C704" s="59"/>
      <c r="F704" s="59"/>
    </row>
    <row r="705" spans="2:6" s="55" customFormat="1">
      <c r="B705" s="59"/>
      <c r="C705" s="59"/>
      <c r="F705" s="59"/>
    </row>
    <row r="706" spans="2:6" s="55" customFormat="1">
      <c r="B706" s="59"/>
      <c r="C706" s="59"/>
      <c r="F706" s="59"/>
    </row>
    <row r="707" spans="2:6" s="55" customFormat="1">
      <c r="B707" s="59"/>
      <c r="C707" s="59"/>
      <c r="F707" s="59"/>
    </row>
    <row r="708" spans="2:6" s="55" customFormat="1">
      <c r="B708" s="59"/>
      <c r="C708" s="59"/>
      <c r="F708" s="59"/>
    </row>
    <row r="709" spans="2:6" s="55" customFormat="1">
      <c r="B709" s="59"/>
      <c r="C709" s="59"/>
      <c r="F709" s="59"/>
    </row>
    <row r="710" spans="2:6" s="55" customFormat="1">
      <c r="B710" s="59"/>
      <c r="C710" s="59"/>
      <c r="F710" s="59"/>
    </row>
    <row r="711" spans="2:6" s="55" customFormat="1">
      <c r="B711" s="59"/>
      <c r="C711" s="59"/>
      <c r="F711" s="59"/>
    </row>
    <row r="712" spans="2:6" s="55" customFormat="1">
      <c r="B712" s="59"/>
      <c r="C712" s="59"/>
      <c r="F712" s="59"/>
    </row>
    <row r="713" spans="2:6" s="55" customFormat="1">
      <c r="B713" s="59"/>
      <c r="C713" s="59"/>
      <c r="F713" s="59"/>
    </row>
    <row r="714" spans="2:6" s="55" customFormat="1">
      <c r="B714" s="59"/>
      <c r="C714" s="59"/>
      <c r="F714" s="59"/>
    </row>
    <row r="715" spans="2:6" s="55" customFormat="1">
      <c r="B715" s="59"/>
      <c r="C715" s="59"/>
      <c r="F715" s="59"/>
    </row>
    <row r="716" spans="2:6" s="55" customFormat="1">
      <c r="B716" s="59"/>
      <c r="C716" s="59"/>
      <c r="F716" s="59"/>
    </row>
    <row r="717" spans="2:6" s="55" customFormat="1">
      <c r="B717" s="59"/>
      <c r="C717" s="59"/>
      <c r="F717" s="59"/>
    </row>
    <row r="718" spans="2:6" s="55" customFormat="1">
      <c r="B718" s="59"/>
      <c r="C718" s="59"/>
      <c r="F718" s="59"/>
    </row>
    <row r="719" spans="2:6" s="55" customFormat="1">
      <c r="B719" s="59"/>
      <c r="C719" s="59"/>
      <c r="F719" s="59"/>
    </row>
    <row r="720" spans="2:6" s="55" customFormat="1">
      <c r="B720" s="59"/>
      <c r="C720" s="59"/>
      <c r="F720" s="59"/>
    </row>
    <row r="721" spans="2:6" s="55" customFormat="1">
      <c r="B721" s="59"/>
      <c r="C721" s="59"/>
      <c r="F721" s="59"/>
    </row>
    <row r="722" spans="2:6" s="55" customFormat="1">
      <c r="B722" s="59"/>
      <c r="C722" s="59"/>
      <c r="F722" s="59"/>
    </row>
    <row r="723" spans="2:6" s="55" customFormat="1">
      <c r="B723" s="59"/>
      <c r="C723" s="59"/>
      <c r="F723" s="59"/>
    </row>
    <row r="724" spans="2:6" s="55" customFormat="1">
      <c r="B724" s="59"/>
      <c r="C724" s="59"/>
      <c r="F724" s="59"/>
    </row>
    <row r="725" spans="2:6" s="55" customFormat="1">
      <c r="B725" s="59"/>
      <c r="C725" s="59"/>
      <c r="F725" s="59"/>
    </row>
  </sheetData>
  <mergeCells count="20">
    <mergeCell ref="B12:D12"/>
    <mergeCell ref="B13:D13"/>
    <mergeCell ref="B14:D14"/>
    <mergeCell ref="A1:G1"/>
    <mergeCell ref="B2:D2"/>
    <mergeCell ref="B3:D3"/>
    <mergeCell ref="B4:D4"/>
    <mergeCell ref="B5:D5"/>
    <mergeCell ref="B6:D6"/>
    <mergeCell ref="B8:D8"/>
    <mergeCell ref="B9:D9"/>
    <mergeCell ref="B11:D11"/>
    <mergeCell ref="B21:D21"/>
    <mergeCell ref="E23:G23"/>
    <mergeCell ref="B15:D15"/>
    <mergeCell ref="B16:D16"/>
    <mergeCell ref="B17:D17"/>
    <mergeCell ref="B18:D18"/>
    <mergeCell ref="B19:D19"/>
    <mergeCell ref="B20:D20"/>
  </mergeCells>
  <dataValidations count="2">
    <dataValidation type="list" allowBlank="1" showInputMessage="1" showErrorMessage="1" sqref="B13:D13">
      <formula1>$J$3:$J$4</formula1>
    </dataValidation>
    <dataValidation type="list" allowBlank="1" showInputMessage="1" showErrorMessage="1" sqref="B16:D16">
      <formula1>$J$6:$J$7</formula1>
    </dataValidation>
  </dataValidations>
  <pageMargins left="0.7" right="0.7" top="0.75" bottom="0.75" header="0.3" footer="0.3"/>
  <pageSetup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rgb="FFFFC000"/>
  </sheetPr>
  <dimension ref="A1:I95"/>
  <sheetViews>
    <sheetView topLeftCell="A40" zoomScaleNormal="100" workbookViewId="0">
      <selection activeCell="D55" sqref="D55"/>
    </sheetView>
  </sheetViews>
  <sheetFormatPr defaultRowHeight="15"/>
  <cols>
    <col min="1" max="1" width="9.140625" style="124"/>
    <col min="2" max="2" width="23.5703125" style="124" bestFit="1" customWidth="1"/>
    <col min="3" max="3" width="18.42578125" style="124" bestFit="1" customWidth="1"/>
    <col min="4" max="4" width="57" style="124" bestFit="1" customWidth="1"/>
    <col min="5" max="6" width="15.85546875" style="124" customWidth="1"/>
    <col min="7" max="8" width="15.28515625" style="124" customWidth="1"/>
  </cols>
  <sheetData>
    <row r="1" spans="2:8">
      <c r="B1" s="125" t="s">
        <v>326</v>
      </c>
      <c r="C1" s="125" t="s">
        <v>327</v>
      </c>
      <c r="D1" s="125"/>
      <c r="E1" s="334" t="s">
        <v>328</v>
      </c>
      <c r="F1" s="334"/>
      <c r="G1" s="335" t="s">
        <v>329</v>
      </c>
      <c r="H1" s="335"/>
    </row>
    <row r="2" spans="2:8">
      <c r="B2" s="125"/>
      <c r="C2" s="125"/>
      <c r="D2" s="126" t="s">
        <v>330</v>
      </c>
      <c r="E2" s="127" t="s">
        <v>22</v>
      </c>
      <c r="F2" s="127" t="s">
        <v>331</v>
      </c>
      <c r="G2" s="126" t="s">
        <v>22</v>
      </c>
      <c r="H2" s="126" t="s">
        <v>331</v>
      </c>
    </row>
    <row r="3" spans="2:8">
      <c r="B3" s="128"/>
      <c r="C3" s="128"/>
      <c r="D3" s="129" t="s">
        <v>332</v>
      </c>
      <c r="E3" s="130"/>
      <c r="F3" s="130"/>
      <c r="G3" s="130"/>
      <c r="H3" s="130"/>
    </row>
    <row r="4" spans="2:8">
      <c r="B4" s="141" t="s">
        <v>451</v>
      </c>
      <c r="C4" s="124" t="s">
        <v>333</v>
      </c>
      <c r="D4" s="124" t="s">
        <v>334</v>
      </c>
      <c r="E4" s="124">
        <v>212150</v>
      </c>
      <c r="F4" s="124">
        <v>7</v>
      </c>
      <c r="G4" s="124">
        <v>213516</v>
      </c>
      <c r="H4" s="124">
        <v>0</v>
      </c>
    </row>
    <row r="5" spans="2:8">
      <c r="C5" s="124" t="s">
        <v>309</v>
      </c>
      <c r="D5" s="124" t="s">
        <v>335</v>
      </c>
      <c r="E5" s="124">
        <v>212150</v>
      </c>
      <c r="F5" s="124">
        <v>7</v>
      </c>
      <c r="G5" s="124">
        <v>140130</v>
      </c>
      <c r="H5" s="124">
        <v>7</v>
      </c>
    </row>
    <row r="6" spans="2:8">
      <c r="B6" s="141"/>
      <c r="C6" s="124" t="s">
        <v>310</v>
      </c>
      <c r="D6" s="144" t="s">
        <v>336</v>
      </c>
      <c r="E6" s="124">
        <v>140130</v>
      </c>
      <c r="F6" s="124">
        <v>7</v>
      </c>
      <c r="G6" s="124">
        <v>212150</v>
      </c>
      <c r="H6" s="124">
        <v>7</v>
      </c>
    </row>
    <row r="7" spans="2:8">
      <c r="B7" s="128"/>
      <c r="C7" s="128"/>
      <c r="D7" s="129" t="s">
        <v>337</v>
      </c>
      <c r="E7" s="130"/>
      <c r="F7" s="130"/>
      <c r="G7" s="130"/>
      <c r="H7" s="130"/>
    </row>
    <row r="8" spans="2:8">
      <c r="B8" s="141" t="s">
        <v>451</v>
      </c>
      <c r="C8" s="124" t="s">
        <v>333</v>
      </c>
      <c r="D8" s="124" t="s">
        <v>338</v>
      </c>
      <c r="E8" s="124">
        <v>132150</v>
      </c>
      <c r="F8" s="124">
        <v>7</v>
      </c>
      <c r="G8" s="124">
        <v>213516</v>
      </c>
      <c r="H8" s="124">
        <v>0</v>
      </c>
    </row>
    <row r="9" spans="2:8">
      <c r="B9" s="139" t="s">
        <v>451</v>
      </c>
      <c r="C9" s="124" t="s">
        <v>310</v>
      </c>
      <c r="D9" s="124" t="s">
        <v>339</v>
      </c>
      <c r="E9" s="124">
        <v>140130</v>
      </c>
      <c r="F9" s="124">
        <v>7</v>
      </c>
      <c r="G9" s="124">
        <v>132150</v>
      </c>
      <c r="H9" s="124">
        <v>7</v>
      </c>
    </row>
    <row r="10" spans="2:8">
      <c r="B10" s="128"/>
      <c r="C10" s="128"/>
      <c r="D10" s="129" t="s">
        <v>340</v>
      </c>
      <c r="E10" s="130"/>
      <c r="F10" s="130"/>
      <c r="G10" s="130"/>
      <c r="H10" s="130"/>
    </row>
    <row r="11" spans="2:8">
      <c r="B11" s="132" t="s">
        <v>400</v>
      </c>
      <c r="D11" s="124" t="s">
        <v>341</v>
      </c>
      <c r="E11" s="124">
        <v>553105</v>
      </c>
      <c r="F11" s="124">
        <v>0</v>
      </c>
      <c r="G11" s="124">
        <v>213105</v>
      </c>
      <c r="H11" s="124">
        <v>0</v>
      </c>
    </row>
    <row r="12" spans="2:8">
      <c r="B12" s="132" t="s">
        <v>400</v>
      </c>
      <c r="D12" s="124" t="s">
        <v>342</v>
      </c>
      <c r="E12" s="124">
        <v>553108</v>
      </c>
      <c r="F12" s="124">
        <v>0</v>
      </c>
      <c r="G12" s="124">
        <v>213108</v>
      </c>
      <c r="H12" s="124">
        <v>0</v>
      </c>
    </row>
    <row r="13" spans="2:8">
      <c r="B13" s="132" t="s">
        <v>400</v>
      </c>
      <c r="D13" s="124" t="s">
        <v>343</v>
      </c>
      <c r="E13" s="124">
        <v>553108</v>
      </c>
      <c r="F13" s="124">
        <v>0</v>
      </c>
      <c r="G13" s="124">
        <v>212222</v>
      </c>
      <c r="H13" s="124">
        <v>0</v>
      </c>
    </row>
    <row r="14" spans="2:8">
      <c r="B14" s="132" t="s">
        <v>400</v>
      </c>
      <c r="D14" s="124" t="s">
        <v>344</v>
      </c>
      <c r="E14" s="124">
        <v>553129</v>
      </c>
      <c r="F14" s="124">
        <v>0</v>
      </c>
      <c r="G14" s="124">
        <v>213129</v>
      </c>
      <c r="H14" s="124">
        <v>0</v>
      </c>
    </row>
    <row r="15" spans="2:8">
      <c r="B15" s="132" t="s">
        <v>400</v>
      </c>
      <c r="D15" s="124" t="s">
        <v>345</v>
      </c>
      <c r="E15" s="124">
        <v>553128</v>
      </c>
      <c r="F15" s="124">
        <v>0</v>
      </c>
      <c r="G15" s="124">
        <v>213128</v>
      </c>
      <c r="H15" s="124">
        <v>0</v>
      </c>
    </row>
    <row r="16" spans="2:8">
      <c r="B16" s="132" t="s">
        <v>400</v>
      </c>
      <c r="D16" s="124" t="s">
        <v>346</v>
      </c>
      <c r="E16" s="124">
        <v>555167</v>
      </c>
      <c r="F16" s="124">
        <v>0</v>
      </c>
      <c r="G16" s="124">
        <v>213154</v>
      </c>
      <c r="H16" s="124">
        <v>0</v>
      </c>
    </row>
    <row r="17" spans="2:8">
      <c r="B17" s="132" t="s">
        <v>400</v>
      </c>
      <c r="D17" s="124" t="s">
        <v>347</v>
      </c>
      <c r="E17" s="124">
        <v>555100</v>
      </c>
      <c r="F17" s="124">
        <v>0</v>
      </c>
      <c r="G17" s="124">
        <v>213500</v>
      </c>
      <c r="H17" s="124">
        <v>0</v>
      </c>
    </row>
    <row r="18" spans="2:8">
      <c r="B18" s="132" t="s">
        <v>400</v>
      </c>
      <c r="D18" s="124" t="s">
        <v>348</v>
      </c>
      <c r="E18" s="124">
        <v>553107</v>
      </c>
      <c r="F18" s="124">
        <v>0</v>
      </c>
      <c r="G18" s="124">
        <v>213107</v>
      </c>
      <c r="H18" s="124">
        <v>0</v>
      </c>
    </row>
    <row r="19" spans="2:8">
      <c r="B19" s="132" t="s">
        <v>400</v>
      </c>
      <c r="D19" s="124" t="s">
        <v>349</v>
      </c>
      <c r="E19" s="124">
        <v>553103</v>
      </c>
      <c r="F19" s="124">
        <v>0</v>
      </c>
      <c r="G19" s="124">
        <v>213103</v>
      </c>
      <c r="H19" s="124">
        <v>0</v>
      </c>
    </row>
    <row r="20" spans="2:8">
      <c r="B20" s="132" t="s">
        <v>400</v>
      </c>
      <c r="D20" s="124" t="s">
        <v>350</v>
      </c>
      <c r="E20" s="124">
        <v>553110</v>
      </c>
      <c r="F20" s="124">
        <v>0</v>
      </c>
      <c r="G20" s="124">
        <v>213110</v>
      </c>
      <c r="H20" s="124">
        <v>0</v>
      </c>
    </row>
    <row r="21" spans="2:8">
      <c r="B21" s="128"/>
      <c r="C21" s="128"/>
      <c r="D21" s="129" t="s">
        <v>351</v>
      </c>
      <c r="E21" s="130"/>
      <c r="F21" s="130"/>
      <c r="G21" s="130"/>
      <c r="H21" s="130"/>
    </row>
    <row r="22" spans="2:8">
      <c r="B22" s="132" t="s">
        <v>400</v>
      </c>
      <c r="D22" s="124" t="s">
        <v>352</v>
      </c>
      <c r="E22" s="124">
        <v>213500</v>
      </c>
      <c r="F22" s="124">
        <v>0</v>
      </c>
      <c r="G22" s="124">
        <v>213505</v>
      </c>
      <c r="H22" s="124">
        <v>0</v>
      </c>
    </row>
    <row r="23" spans="2:8">
      <c r="B23" s="132" t="s">
        <v>400</v>
      </c>
      <c r="D23" s="124" t="s">
        <v>353</v>
      </c>
      <c r="E23" s="124">
        <v>213107</v>
      </c>
      <c r="F23" s="124">
        <v>0</v>
      </c>
      <c r="G23" s="124">
        <v>213508</v>
      </c>
      <c r="H23" s="124">
        <v>0</v>
      </c>
    </row>
    <row r="24" spans="2:8">
      <c r="B24" s="132" t="s">
        <v>400</v>
      </c>
      <c r="D24" s="124" t="s">
        <v>354</v>
      </c>
      <c r="E24" s="124">
        <v>213103</v>
      </c>
      <c r="F24" s="124">
        <v>0</v>
      </c>
      <c r="G24" s="124">
        <v>213509</v>
      </c>
      <c r="H24" s="124">
        <v>0</v>
      </c>
    </row>
    <row r="25" spans="2:8">
      <c r="B25" s="132" t="s">
        <v>400</v>
      </c>
      <c r="D25" s="124" t="s">
        <v>355</v>
      </c>
      <c r="E25" s="124">
        <v>213110</v>
      </c>
      <c r="F25" s="124">
        <v>0</v>
      </c>
      <c r="G25" s="124">
        <v>213512</v>
      </c>
      <c r="H25" s="124">
        <v>0</v>
      </c>
    </row>
    <row r="26" spans="2:8">
      <c r="B26" s="128"/>
      <c r="C26" s="128"/>
      <c r="D26" s="129" t="s">
        <v>356</v>
      </c>
      <c r="E26" s="130"/>
      <c r="F26" s="130"/>
      <c r="G26" s="130"/>
      <c r="H26" s="130"/>
    </row>
    <row r="27" spans="2:8">
      <c r="D27" s="124" t="s">
        <v>357</v>
      </c>
      <c r="E27" s="124">
        <v>213505</v>
      </c>
      <c r="F27" s="124">
        <v>0</v>
      </c>
      <c r="G27" s="124">
        <v>140130</v>
      </c>
      <c r="H27" s="124">
        <v>7</v>
      </c>
    </row>
    <row r="28" spans="2:8">
      <c r="D28" s="124" t="s">
        <v>358</v>
      </c>
      <c r="E28" s="124">
        <v>213508</v>
      </c>
      <c r="F28" s="124">
        <v>0</v>
      </c>
      <c r="G28" s="124">
        <v>140130</v>
      </c>
      <c r="H28" s="124">
        <v>7</v>
      </c>
    </row>
    <row r="29" spans="2:8">
      <c r="D29" s="124" t="s">
        <v>359</v>
      </c>
      <c r="E29" s="124">
        <v>213509</v>
      </c>
      <c r="F29" s="124">
        <v>0</v>
      </c>
      <c r="G29" s="124">
        <v>140130</v>
      </c>
      <c r="H29" s="124">
        <v>7</v>
      </c>
    </row>
    <row r="30" spans="2:8">
      <c r="D30" s="124" t="s">
        <v>360</v>
      </c>
      <c r="E30" s="124">
        <v>213512</v>
      </c>
      <c r="F30" s="124">
        <v>0</v>
      </c>
      <c r="G30" s="124">
        <v>140130</v>
      </c>
      <c r="H30" s="124">
        <v>7</v>
      </c>
    </row>
    <row r="31" spans="2:8">
      <c r="D31" s="124" t="s">
        <v>361</v>
      </c>
      <c r="E31" s="124">
        <v>213128</v>
      </c>
      <c r="F31" s="124">
        <v>0</v>
      </c>
      <c r="G31" s="124">
        <v>140130</v>
      </c>
      <c r="H31" s="124">
        <v>7</v>
      </c>
    </row>
    <row r="32" spans="2:8">
      <c r="B32" s="124" t="s">
        <v>362</v>
      </c>
      <c r="D32" s="124" t="s">
        <v>363</v>
      </c>
      <c r="E32" s="124">
        <v>213129</v>
      </c>
      <c r="F32" s="124">
        <v>0</v>
      </c>
      <c r="G32" s="124">
        <v>140130</v>
      </c>
      <c r="H32" s="124">
        <v>7</v>
      </c>
    </row>
    <row r="33" spans="2:8">
      <c r="B33" s="124" t="s">
        <v>364</v>
      </c>
      <c r="D33" s="124" t="s">
        <v>365</v>
      </c>
      <c r="E33" s="124">
        <v>553122</v>
      </c>
      <c r="F33" s="124">
        <v>0</v>
      </c>
      <c r="G33" s="124">
        <v>140130</v>
      </c>
      <c r="H33" s="124">
        <v>7</v>
      </c>
    </row>
    <row r="34" spans="2:8">
      <c r="B34" s="124" t="s">
        <v>366</v>
      </c>
      <c r="D34" s="124" t="s">
        <v>367</v>
      </c>
      <c r="E34" s="124">
        <v>553381</v>
      </c>
      <c r="F34" s="124">
        <v>0</v>
      </c>
      <c r="G34" s="124">
        <v>140130</v>
      </c>
      <c r="H34" s="124">
        <v>7</v>
      </c>
    </row>
    <row r="35" spans="2:8">
      <c r="D35" s="124" t="s">
        <v>368</v>
      </c>
      <c r="E35" s="124">
        <v>213154</v>
      </c>
      <c r="F35" s="124">
        <v>0</v>
      </c>
      <c r="G35" s="124">
        <v>140130</v>
      </c>
      <c r="H35" s="124">
        <v>7</v>
      </c>
    </row>
    <row r="36" spans="2:8">
      <c r="D36" s="124" t="s">
        <v>369</v>
      </c>
      <c r="E36" s="124">
        <v>213108</v>
      </c>
      <c r="F36" s="124">
        <v>0</v>
      </c>
      <c r="G36" s="124">
        <v>140130</v>
      </c>
      <c r="H36" s="124">
        <v>7</v>
      </c>
    </row>
    <row r="37" spans="2:8">
      <c r="D37" s="124" t="s">
        <v>370</v>
      </c>
      <c r="E37" s="124">
        <v>213108</v>
      </c>
      <c r="F37" s="124">
        <v>0</v>
      </c>
      <c r="G37" s="124">
        <v>140130</v>
      </c>
      <c r="H37" s="124">
        <v>7</v>
      </c>
    </row>
    <row r="38" spans="2:8" s="153" customFormat="1">
      <c r="D38" s="153" t="s">
        <v>371</v>
      </c>
      <c r="E38" s="153">
        <v>553141</v>
      </c>
      <c r="F38" s="153">
        <v>0</v>
      </c>
      <c r="G38" s="153">
        <v>140130</v>
      </c>
      <c r="H38" s="153">
        <v>7</v>
      </c>
    </row>
    <row r="39" spans="2:8">
      <c r="B39" s="128"/>
      <c r="C39" s="128"/>
      <c r="D39" s="129" t="s">
        <v>372</v>
      </c>
      <c r="E39" s="130"/>
      <c r="F39" s="130"/>
      <c r="G39" s="130"/>
      <c r="H39" s="130"/>
    </row>
    <row r="40" spans="2:8">
      <c r="D40" s="124" t="s">
        <v>373</v>
      </c>
      <c r="E40" s="124">
        <v>553194</v>
      </c>
      <c r="F40" s="124">
        <v>0</v>
      </c>
      <c r="G40" s="124">
        <v>140130</v>
      </c>
      <c r="H40" s="124">
        <v>7</v>
      </c>
    </row>
    <row r="41" spans="2:8" s="80" customFormat="1">
      <c r="B41" s="133"/>
      <c r="C41" s="133"/>
      <c r="D41" s="134" t="s">
        <v>374</v>
      </c>
      <c r="E41" s="135"/>
      <c r="F41" s="135"/>
      <c r="G41" s="135"/>
      <c r="H41" s="135"/>
    </row>
    <row r="42" spans="2:8" s="80" customFormat="1">
      <c r="D42" s="80" t="s">
        <v>375</v>
      </c>
      <c r="E42" s="80">
        <v>553138</v>
      </c>
      <c r="F42" s="80">
        <v>0</v>
      </c>
      <c r="G42" s="80">
        <v>220102</v>
      </c>
      <c r="H42" s="80">
        <v>0</v>
      </c>
    </row>
    <row r="43" spans="2:8">
      <c r="D43" s="124" t="s">
        <v>376</v>
      </c>
      <c r="E43" s="140">
        <v>212150</v>
      </c>
      <c r="F43" s="140">
        <v>7</v>
      </c>
      <c r="G43" s="140">
        <v>140130</v>
      </c>
      <c r="H43" s="140">
        <v>7</v>
      </c>
    </row>
    <row r="44" spans="2:8">
      <c r="D44" s="124" t="s">
        <v>377</v>
      </c>
      <c r="E44" s="124">
        <v>140409</v>
      </c>
      <c r="F44" s="124">
        <v>2</v>
      </c>
      <c r="G44" s="124">
        <v>212120</v>
      </c>
      <c r="H44" s="124">
        <v>2</v>
      </c>
    </row>
    <row r="45" spans="2:8">
      <c r="D45" s="124" t="s">
        <v>378</v>
      </c>
      <c r="E45" s="124">
        <v>212120</v>
      </c>
      <c r="F45" s="124">
        <v>2</v>
      </c>
      <c r="G45" s="124">
        <v>140409</v>
      </c>
      <c r="H45" s="124">
        <v>2</v>
      </c>
    </row>
    <row r="46" spans="2:8">
      <c r="D46" s="124" t="s">
        <v>379</v>
      </c>
      <c r="E46" s="124">
        <v>553141</v>
      </c>
      <c r="F46" s="124">
        <v>0</v>
      </c>
      <c r="G46" s="124">
        <v>140130</v>
      </c>
      <c r="H46" s="124">
        <v>7</v>
      </c>
    </row>
    <row r="47" spans="2:8">
      <c r="D47" s="124" t="s">
        <v>380</v>
      </c>
      <c r="E47" s="124">
        <v>555204</v>
      </c>
      <c r="F47" s="124">
        <v>0</v>
      </c>
      <c r="G47" s="124">
        <v>140130</v>
      </c>
      <c r="H47" s="124">
        <v>7</v>
      </c>
    </row>
    <row r="48" spans="2:8">
      <c r="D48" s="124" t="s">
        <v>381</v>
      </c>
      <c r="E48" s="124">
        <v>452160</v>
      </c>
      <c r="G48" s="124">
        <v>152160</v>
      </c>
    </row>
    <row r="49" spans="1:9">
      <c r="B49" s="128"/>
      <c r="C49" s="128"/>
      <c r="D49" s="129" t="s">
        <v>382</v>
      </c>
      <c r="E49" s="130"/>
      <c r="F49" s="130"/>
      <c r="G49" s="130"/>
      <c r="H49" s="130"/>
    </row>
    <row r="50" spans="1:9">
      <c r="D50" s="124" t="s">
        <v>383</v>
      </c>
      <c r="E50" s="124">
        <v>452190</v>
      </c>
      <c r="F50" s="124">
        <v>0</v>
      </c>
      <c r="G50" s="124">
        <v>152190</v>
      </c>
      <c r="H50" s="124">
        <v>0</v>
      </c>
    </row>
    <row r="51" spans="1:9">
      <c r="B51" s="128"/>
      <c r="C51" s="128"/>
      <c r="D51" s="129" t="s">
        <v>384</v>
      </c>
      <c r="E51" s="130"/>
      <c r="F51" s="130"/>
      <c r="G51" s="130"/>
      <c r="H51" s="130"/>
    </row>
    <row r="52" spans="1:9">
      <c r="B52" s="124" t="s">
        <v>399</v>
      </c>
      <c r="C52" s="124" t="s">
        <v>385</v>
      </c>
      <c r="D52" s="336" t="s">
        <v>386</v>
      </c>
      <c r="E52" s="131">
        <v>212120</v>
      </c>
      <c r="F52" s="131">
        <v>2</v>
      </c>
      <c r="G52" s="131">
        <v>212260</v>
      </c>
      <c r="H52" s="124">
        <v>0</v>
      </c>
      <c r="I52" s="152" t="s">
        <v>502</v>
      </c>
    </row>
    <row r="53" spans="1:9">
      <c r="D53" s="336"/>
      <c r="E53" s="131"/>
      <c r="F53" s="131"/>
      <c r="G53" s="131">
        <v>212261</v>
      </c>
      <c r="H53" s="124">
        <v>0</v>
      </c>
      <c r="I53" s="152" t="s">
        <v>503</v>
      </c>
    </row>
    <row r="54" spans="1:9">
      <c r="D54" s="336"/>
      <c r="E54" s="131"/>
      <c r="F54" s="131"/>
      <c r="G54" s="131">
        <v>212263</v>
      </c>
      <c r="H54" s="124">
        <v>0</v>
      </c>
      <c r="I54" s="154" t="s">
        <v>510</v>
      </c>
    </row>
    <row r="55" spans="1:9">
      <c r="B55" s="124" t="s">
        <v>399</v>
      </c>
      <c r="C55" s="140" t="s">
        <v>310</v>
      </c>
      <c r="D55" s="124" t="s">
        <v>387</v>
      </c>
      <c r="E55" s="124">
        <v>140409</v>
      </c>
      <c r="F55" s="124">
        <v>2</v>
      </c>
      <c r="G55" s="124">
        <v>212120</v>
      </c>
      <c r="H55" s="124">
        <v>2</v>
      </c>
      <c r="I55" s="136" t="s">
        <v>406</v>
      </c>
    </row>
    <row r="56" spans="1:9">
      <c r="B56" s="124" t="s">
        <v>399</v>
      </c>
      <c r="C56" s="136" t="s">
        <v>310</v>
      </c>
      <c r="D56" s="124" t="s">
        <v>388</v>
      </c>
      <c r="E56" s="124">
        <v>140409</v>
      </c>
      <c r="F56" s="124">
        <v>2</v>
      </c>
      <c r="G56" s="124">
        <v>140130</v>
      </c>
      <c r="H56" s="124">
        <v>7</v>
      </c>
      <c r="I56" s="136" t="s">
        <v>406</v>
      </c>
    </row>
    <row r="57" spans="1:9" s="153" customFormat="1"/>
    <row r="58" spans="1:9" s="132" customFormat="1">
      <c r="B58" s="132" t="s">
        <v>398</v>
      </c>
      <c r="C58" s="132" t="s">
        <v>405</v>
      </c>
      <c r="D58" s="132" t="s">
        <v>404</v>
      </c>
      <c r="E58" s="132">
        <v>140409</v>
      </c>
      <c r="F58" s="132">
        <v>4</v>
      </c>
      <c r="G58" s="132">
        <v>211101</v>
      </c>
      <c r="H58" s="132">
        <v>0</v>
      </c>
      <c r="I58" s="136" t="s">
        <v>406</v>
      </c>
    </row>
    <row r="59" spans="1:9" s="132" customFormat="1">
      <c r="A59" s="132">
        <v>1</v>
      </c>
      <c r="B59" s="132" t="s">
        <v>398</v>
      </c>
      <c r="C59" s="132" t="s">
        <v>402</v>
      </c>
      <c r="D59" s="132" t="s">
        <v>390</v>
      </c>
      <c r="E59" s="132">
        <v>140409</v>
      </c>
      <c r="F59" s="132">
        <v>3</v>
      </c>
      <c r="G59" s="132">
        <v>140409</v>
      </c>
      <c r="H59" s="132">
        <v>4</v>
      </c>
      <c r="I59" s="136" t="s">
        <v>406</v>
      </c>
    </row>
    <row r="60" spans="1:9">
      <c r="A60" s="124">
        <v>2</v>
      </c>
      <c r="B60" s="124" t="s">
        <v>398</v>
      </c>
      <c r="C60" s="132" t="s">
        <v>401</v>
      </c>
      <c r="D60" s="124" t="s">
        <v>389</v>
      </c>
      <c r="E60" s="124">
        <v>140130</v>
      </c>
      <c r="F60" s="124">
        <v>7</v>
      </c>
      <c r="G60" s="124">
        <v>140409</v>
      </c>
      <c r="H60" s="124">
        <v>3</v>
      </c>
      <c r="I60" s="136" t="s">
        <v>406</v>
      </c>
    </row>
    <row r="61" spans="1:9" s="40" customFormat="1">
      <c r="A61" s="40">
        <v>3</v>
      </c>
      <c r="B61" s="40" t="s">
        <v>398</v>
      </c>
      <c r="C61" s="40" t="s">
        <v>310</v>
      </c>
      <c r="D61" s="40" t="s">
        <v>391</v>
      </c>
      <c r="E61" s="40">
        <v>211101</v>
      </c>
      <c r="F61" s="40">
        <v>0</v>
      </c>
      <c r="G61" s="40">
        <v>140130</v>
      </c>
      <c r="H61" s="40">
        <v>7</v>
      </c>
      <c r="I61" s="40" t="s">
        <v>406</v>
      </c>
    </row>
    <row r="62" spans="1:9" s="40" customFormat="1">
      <c r="A62" s="40">
        <v>4</v>
      </c>
      <c r="B62" s="333" t="s">
        <v>398</v>
      </c>
      <c r="C62" s="333" t="s">
        <v>310</v>
      </c>
      <c r="D62" s="333" t="s">
        <v>403</v>
      </c>
      <c r="E62" s="337">
        <v>140130</v>
      </c>
      <c r="F62" s="337">
        <v>7</v>
      </c>
      <c r="G62" s="40">
        <v>215002</v>
      </c>
      <c r="H62" s="40">
        <v>0</v>
      </c>
    </row>
    <row r="63" spans="1:9" s="40" customFormat="1">
      <c r="B63" s="333"/>
      <c r="C63" s="333"/>
      <c r="D63" s="333"/>
      <c r="E63" s="337"/>
      <c r="F63" s="337"/>
      <c r="G63" s="40">
        <v>215003</v>
      </c>
      <c r="H63" s="40">
        <v>0</v>
      </c>
      <c r="I63" s="40" t="s">
        <v>406</v>
      </c>
    </row>
    <row r="64" spans="1:9">
      <c r="B64" s="128"/>
      <c r="C64" s="128"/>
      <c r="D64" s="129" t="s">
        <v>392</v>
      </c>
      <c r="E64" s="130"/>
      <c r="F64" s="130"/>
      <c r="G64" s="130"/>
      <c r="H64" s="130"/>
    </row>
    <row r="65" spans="1:8">
      <c r="D65" s="124" t="s">
        <v>393</v>
      </c>
      <c r="E65" s="124">
        <v>212263</v>
      </c>
      <c r="F65" s="124">
        <v>0</v>
      </c>
      <c r="G65" s="124">
        <v>140130</v>
      </c>
      <c r="H65" s="124">
        <v>7</v>
      </c>
    </row>
    <row r="66" spans="1:8">
      <c r="D66" s="124" t="s">
        <v>394</v>
      </c>
      <c r="E66" s="124">
        <v>212261</v>
      </c>
      <c r="F66" s="124">
        <v>0</v>
      </c>
      <c r="G66" s="124">
        <v>140130</v>
      </c>
      <c r="H66" s="124">
        <v>7</v>
      </c>
    </row>
    <row r="67" spans="1:8">
      <c r="D67" s="124" t="s">
        <v>395</v>
      </c>
      <c r="E67" s="124">
        <v>212260</v>
      </c>
      <c r="F67" s="124">
        <v>0</v>
      </c>
      <c r="G67" s="124">
        <v>140130</v>
      </c>
      <c r="H67" s="124">
        <v>7</v>
      </c>
    </row>
    <row r="68" spans="1:8">
      <c r="D68" s="124" t="s">
        <v>396</v>
      </c>
      <c r="E68" s="124">
        <v>213129</v>
      </c>
      <c r="F68" s="124">
        <v>0</v>
      </c>
      <c r="G68" s="124">
        <v>140130</v>
      </c>
      <c r="H68" s="124">
        <v>7</v>
      </c>
    </row>
    <row r="69" spans="1:8">
      <c r="D69" s="124" t="s">
        <v>397</v>
      </c>
      <c r="E69" s="124">
        <v>215001</v>
      </c>
      <c r="F69" s="124">
        <v>215003</v>
      </c>
      <c r="G69" s="124">
        <v>140130</v>
      </c>
      <c r="H69" s="124">
        <v>7</v>
      </c>
    </row>
    <row r="72" spans="1:8" s="140" customFormat="1">
      <c r="A72" s="140" t="s">
        <v>398</v>
      </c>
    </row>
    <row r="73" spans="1:8">
      <c r="B73" s="140" t="s">
        <v>452</v>
      </c>
    </row>
    <row r="74" spans="1:8">
      <c r="B74" s="140" t="s">
        <v>453</v>
      </c>
      <c r="D74" s="140" t="s">
        <v>456</v>
      </c>
    </row>
    <row r="75" spans="1:8">
      <c r="A75" s="140" t="s">
        <v>454</v>
      </c>
      <c r="B75" s="140">
        <v>132120</v>
      </c>
      <c r="C75" s="124">
        <v>10</v>
      </c>
      <c r="D75" s="140" t="s">
        <v>454</v>
      </c>
      <c r="E75" s="88" t="s">
        <v>459</v>
      </c>
      <c r="F75" s="124">
        <v>10</v>
      </c>
    </row>
    <row r="76" spans="1:8">
      <c r="A76" s="140" t="s">
        <v>455</v>
      </c>
      <c r="B76" s="124">
        <v>301000</v>
      </c>
      <c r="C76" s="124">
        <v>9</v>
      </c>
      <c r="D76" s="140" t="s">
        <v>455</v>
      </c>
      <c r="E76" s="140">
        <v>132120</v>
      </c>
      <c r="F76" s="140">
        <v>10</v>
      </c>
    </row>
    <row r="77" spans="1:8">
      <c r="A77" s="140" t="s">
        <v>455</v>
      </c>
      <c r="B77" s="124">
        <v>303102</v>
      </c>
      <c r="C77" s="124">
        <v>1</v>
      </c>
    </row>
    <row r="78" spans="1:8">
      <c r="A78" s="140" t="s">
        <v>455</v>
      </c>
      <c r="B78" s="124">
        <v>303102</v>
      </c>
    </row>
    <row r="80" spans="1:8" s="140" customFormat="1"/>
    <row r="81" spans="1:5">
      <c r="A81" s="140" t="s">
        <v>454</v>
      </c>
      <c r="B81" s="124">
        <v>140409</v>
      </c>
      <c r="C81" s="140">
        <v>10</v>
      </c>
    </row>
    <row r="82" spans="1:5">
      <c r="A82" s="140" t="s">
        <v>455</v>
      </c>
      <c r="B82" s="140">
        <v>211101</v>
      </c>
      <c r="C82" s="124">
        <v>10</v>
      </c>
    </row>
    <row r="84" spans="1:5" s="140" customFormat="1">
      <c r="A84" s="140" t="s">
        <v>462</v>
      </c>
    </row>
    <row r="85" spans="1:5">
      <c r="A85" s="140" t="s">
        <v>454</v>
      </c>
      <c r="B85" s="88" t="s">
        <v>457</v>
      </c>
      <c r="C85" s="124">
        <v>10</v>
      </c>
    </row>
    <row r="86" spans="1:5">
      <c r="A86" s="140" t="s">
        <v>455</v>
      </c>
      <c r="B86" s="88" t="s">
        <v>458</v>
      </c>
      <c r="C86" s="124">
        <v>10</v>
      </c>
    </row>
    <row r="87" spans="1:5">
      <c r="A87" s="140" t="s">
        <v>454</v>
      </c>
      <c r="B87" s="88" t="s">
        <v>459</v>
      </c>
      <c r="C87" s="124">
        <v>10</v>
      </c>
    </row>
    <row r="88" spans="1:5">
      <c r="A88" s="140" t="s">
        <v>455</v>
      </c>
      <c r="B88" s="88" t="s">
        <v>457</v>
      </c>
      <c r="C88" s="124">
        <v>10</v>
      </c>
    </row>
    <row r="91" spans="1:5" s="140" customFormat="1"/>
    <row r="92" spans="1:5" s="140" customFormat="1">
      <c r="A92" s="140" t="s">
        <v>399</v>
      </c>
    </row>
    <row r="93" spans="1:5">
      <c r="A93" s="140" t="s">
        <v>455</v>
      </c>
      <c r="B93" s="140" t="s">
        <v>460</v>
      </c>
      <c r="C93" s="124">
        <v>10</v>
      </c>
      <c r="D93" s="140" t="s">
        <v>454</v>
      </c>
      <c r="E93" s="140" t="s">
        <v>460</v>
      </c>
    </row>
    <row r="94" spans="1:5">
      <c r="A94" s="140" t="s">
        <v>454</v>
      </c>
      <c r="B94" s="140">
        <v>301000</v>
      </c>
      <c r="C94" s="124">
        <v>10</v>
      </c>
      <c r="D94" s="140" t="s">
        <v>455</v>
      </c>
      <c r="E94" s="140" t="s">
        <v>461</v>
      </c>
    </row>
    <row r="95" spans="1:5">
      <c r="A95" s="140" t="s">
        <v>454</v>
      </c>
      <c r="B95" s="140">
        <v>303102</v>
      </c>
      <c r="C95" s="124">
        <v>0</v>
      </c>
    </row>
  </sheetData>
  <mergeCells count="8">
    <mergeCell ref="C62:C63"/>
    <mergeCell ref="B62:B63"/>
    <mergeCell ref="E1:F1"/>
    <mergeCell ref="G1:H1"/>
    <mergeCell ref="D52:D54"/>
    <mergeCell ref="E62:E63"/>
    <mergeCell ref="F62:F63"/>
    <mergeCell ref="D62:D63"/>
  </mergeCells>
  <pageMargins left="0.98" right="0.2" top="0.67" bottom="0.75" header="0.32" footer="0.3"/>
  <pageSetup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AR52"/>
  <sheetViews>
    <sheetView zoomScale="80" zoomScaleNormal="80" workbookViewId="0">
      <selection activeCell="F62" sqref="F62"/>
    </sheetView>
  </sheetViews>
  <sheetFormatPr defaultColWidth="9.140625" defaultRowHeight="15"/>
  <cols>
    <col min="1" max="1" width="9.140625" style="142"/>
    <col min="2" max="2" width="8.42578125" style="142" customWidth="1"/>
    <col min="3" max="3" width="19.5703125" style="142" customWidth="1"/>
    <col min="4" max="4" width="23.7109375" style="142" customWidth="1"/>
    <col min="5" max="5" width="20.140625" style="142" bestFit="1" customWidth="1"/>
    <col min="6" max="6" width="18.5703125" style="142" customWidth="1"/>
    <col min="7" max="7" width="17" style="142" customWidth="1"/>
    <col min="8" max="8" width="20.7109375" style="142" customWidth="1"/>
    <col min="9" max="9" width="15.42578125" style="142" customWidth="1"/>
    <col min="10" max="10" width="17.85546875" style="142" bestFit="1" customWidth="1"/>
    <col min="11" max="11" width="18.42578125" style="142" customWidth="1"/>
    <col min="12" max="12" width="9.140625" style="142"/>
    <col min="13" max="13" width="18.7109375" style="142" bestFit="1" customWidth="1"/>
    <col min="14" max="16384" width="9.140625" style="142"/>
  </cols>
  <sheetData>
    <row r="1" spans="1:44">
      <c r="B1" s="13" t="s">
        <v>6</v>
      </c>
      <c r="C1" s="18" t="s">
        <v>13</v>
      </c>
      <c r="D1" s="108" t="s">
        <v>323</v>
      </c>
      <c r="E1" s="14" t="s">
        <v>7</v>
      </c>
      <c r="F1" s="15" t="s">
        <v>8</v>
      </c>
      <c r="G1" s="15" t="s">
        <v>9</v>
      </c>
      <c r="H1" s="14" t="s">
        <v>10</v>
      </c>
      <c r="I1" s="16" t="s">
        <v>11</v>
      </c>
      <c r="J1" s="17" t="s">
        <v>12</v>
      </c>
      <c r="K1" s="17" t="s">
        <v>463</v>
      </c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20"/>
      <c r="AO1" s="20"/>
      <c r="AP1" s="19"/>
      <c r="AQ1" s="19"/>
      <c r="AR1" s="19"/>
    </row>
    <row r="2" spans="1:44">
      <c r="B2" s="116">
        <v>1</v>
      </c>
      <c r="C2" s="113"/>
      <c r="D2" s="109"/>
      <c r="E2" s="117"/>
      <c r="F2" s="119"/>
      <c r="G2" s="111"/>
      <c r="H2" s="36"/>
      <c r="I2" s="122"/>
      <c r="J2" s="37"/>
      <c r="K2" s="37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83"/>
      <c r="AQ2" s="1"/>
      <c r="AR2" s="1"/>
    </row>
    <row r="3" spans="1:44">
      <c r="B3" s="116">
        <v>2</v>
      </c>
      <c r="C3" s="113"/>
      <c r="D3" s="109"/>
      <c r="E3" s="118"/>
      <c r="F3" s="119"/>
      <c r="G3" s="111"/>
      <c r="H3" s="36"/>
      <c r="I3" s="123"/>
      <c r="J3" s="37"/>
      <c r="K3" s="37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83"/>
      <c r="AQ3" s="1"/>
      <c r="AR3" s="1"/>
    </row>
    <row r="4" spans="1:44" s="40" customFormat="1">
      <c r="A4" s="40" t="s">
        <v>322</v>
      </c>
      <c r="B4" s="116">
        <v>3</v>
      </c>
      <c r="C4" s="114"/>
      <c r="D4" s="109"/>
      <c r="E4" s="118"/>
      <c r="F4" s="120"/>
      <c r="G4" s="111"/>
      <c r="H4" s="36"/>
      <c r="I4" s="123"/>
      <c r="J4" s="37"/>
      <c r="K4" s="37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83"/>
      <c r="AQ4" s="1"/>
      <c r="AR4" s="1"/>
    </row>
    <row r="5" spans="1:44" s="40" customFormat="1">
      <c r="B5" s="116">
        <v>4</v>
      </c>
      <c r="C5" s="115"/>
      <c r="D5" s="109"/>
      <c r="E5" s="118"/>
      <c r="F5" s="120"/>
      <c r="G5" s="111"/>
      <c r="H5" s="36"/>
      <c r="I5" s="123"/>
      <c r="J5" s="37"/>
      <c r="K5" s="37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83"/>
      <c r="AQ5" s="1"/>
      <c r="AR5" s="1"/>
    </row>
    <row r="6" spans="1:44" s="40" customFormat="1">
      <c r="B6" s="116">
        <v>5</v>
      </c>
      <c r="C6" s="115"/>
      <c r="D6" s="109"/>
      <c r="E6" s="118"/>
      <c r="F6" s="120"/>
      <c r="G6" s="111"/>
      <c r="H6" s="36"/>
      <c r="I6" s="123"/>
      <c r="J6" s="37"/>
      <c r="K6" s="37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83"/>
      <c r="AQ6" s="1"/>
      <c r="AR6" s="1"/>
    </row>
    <row r="7" spans="1:44">
      <c r="B7" s="116">
        <v>6</v>
      </c>
      <c r="C7" s="113"/>
      <c r="D7" s="109"/>
      <c r="E7" s="118"/>
      <c r="F7" s="121"/>
      <c r="G7" s="111"/>
      <c r="H7" s="36"/>
      <c r="I7" s="123"/>
      <c r="J7" s="37"/>
      <c r="K7" s="37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83"/>
      <c r="AQ7" s="1"/>
      <c r="AR7" s="1"/>
    </row>
    <row r="8" spans="1:44">
      <c r="B8" s="116">
        <v>7</v>
      </c>
      <c r="C8" s="114"/>
      <c r="D8" s="109"/>
      <c r="E8" s="82"/>
      <c r="F8" s="111"/>
      <c r="G8" s="111"/>
      <c r="H8" s="36"/>
      <c r="I8" s="112"/>
      <c r="J8" s="37"/>
      <c r="K8" s="37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83"/>
      <c r="AQ8" s="1"/>
      <c r="AR8" s="1"/>
    </row>
    <row r="9" spans="1:44">
      <c r="B9" s="116">
        <v>8</v>
      </c>
      <c r="C9" s="113"/>
      <c r="D9" s="109"/>
      <c r="E9" s="82"/>
      <c r="F9" s="111"/>
      <c r="G9" s="111"/>
      <c r="H9" s="36"/>
      <c r="I9" s="112"/>
      <c r="J9" s="37"/>
      <c r="K9" s="37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83"/>
      <c r="AQ9" s="1"/>
      <c r="AR9" s="1"/>
    </row>
    <row r="10" spans="1:44">
      <c r="B10" s="143">
        <v>9</v>
      </c>
      <c r="C10" s="115"/>
      <c r="D10" s="109"/>
      <c r="E10" s="82"/>
      <c r="F10" s="111"/>
      <c r="G10" s="111"/>
      <c r="H10" s="36"/>
      <c r="I10" s="112"/>
      <c r="J10" s="37"/>
      <c r="K10" s="37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83"/>
      <c r="AQ10" s="1"/>
      <c r="AR10" s="1"/>
    </row>
    <row r="11" spans="1:44">
      <c r="B11" s="143">
        <v>10</v>
      </c>
      <c r="C11" s="113"/>
      <c r="D11" s="109"/>
      <c r="E11" s="118"/>
      <c r="F11" s="121"/>
      <c r="G11" s="111"/>
      <c r="H11" s="36"/>
      <c r="I11" s="112"/>
      <c r="J11" s="37"/>
      <c r="K11" s="37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83"/>
      <c r="AQ11" s="1"/>
      <c r="AR11" s="1"/>
    </row>
    <row r="12" spans="1:44" s="144" customFormat="1">
      <c r="B12" s="143">
        <v>11</v>
      </c>
      <c r="C12" s="113"/>
      <c r="D12" s="109"/>
      <c r="E12" s="118"/>
      <c r="F12" s="121"/>
      <c r="G12" s="111"/>
      <c r="H12" s="36"/>
      <c r="I12" s="112"/>
      <c r="J12" s="37"/>
      <c r="K12" s="37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83"/>
      <c r="AQ12" s="1"/>
      <c r="AR12" s="1"/>
    </row>
    <row r="13" spans="1:44" s="144" customFormat="1">
      <c r="B13" s="143">
        <v>12</v>
      </c>
      <c r="C13" s="115"/>
      <c r="D13" s="109"/>
      <c r="E13" s="118"/>
      <c r="F13" s="121"/>
      <c r="G13" s="111"/>
      <c r="H13" s="36"/>
      <c r="I13" s="112"/>
      <c r="J13" s="37"/>
      <c r="K13" s="37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83"/>
      <c r="AQ13" s="1"/>
      <c r="AR13" s="1"/>
    </row>
    <row r="14" spans="1:44" s="145" customFormat="1">
      <c r="B14" s="143">
        <v>13</v>
      </c>
      <c r="C14" s="115"/>
      <c r="D14" s="109"/>
      <c r="E14" s="117"/>
      <c r="F14" s="121"/>
      <c r="G14" s="121"/>
      <c r="H14" s="36"/>
      <c r="I14" s="112"/>
      <c r="J14" s="150"/>
      <c r="K14" s="37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83"/>
      <c r="AQ14" s="1"/>
      <c r="AR14" s="1"/>
    </row>
    <row r="15" spans="1:44" s="149" customFormat="1">
      <c r="B15" s="143">
        <v>13</v>
      </c>
      <c r="C15" s="115"/>
      <c r="D15" s="109"/>
      <c r="E15" s="117"/>
      <c r="F15" s="121"/>
      <c r="G15" s="121"/>
      <c r="H15" s="36"/>
      <c r="I15" s="112"/>
      <c r="J15" s="150"/>
      <c r="K15" s="37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83"/>
      <c r="AQ15" s="1"/>
      <c r="AR15" s="1"/>
    </row>
    <row r="16" spans="1:44" s="145" customFormat="1">
      <c r="B16" s="143">
        <v>14</v>
      </c>
      <c r="C16" s="115"/>
      <c r="D16" s="109"/>
      <c r="E16" s="117"/>
      <c r="F16" s="121"/>
      <c r="G16" s="121"/>
      <c r="H16" s="36"/>
      <c r="I16" s="112"/>
      <c r="J16" s="37"/>
      <c r="K16" s="37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83"/>
      <c r="AQ16" s="1"/>
      <c r="AR16" s="1"/>
    </row>
    <row r="17" spans="2:44" s="146" customFormat="1">
      <c r="B17" s="143">
        <v>15</v>
      </c>
      <c r="C17" s="115"/>
      <c r="D17" s="109"/>
      <c r="E17" s="118"/>
      <c r="F17" s="121"/>
      <c r="G17" s="121"/>
      <c r="H17" s="36"/>
      <c r="I17" s="112"/>
      <c r="J17" s="37"/>
      <c r="K17" s="37"/>
      <c r="L17" s="147"/>
      <c r="M17" s="148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83"/>
      <c r="AQ17" s="1"/>
      <c r="AR17" s="1"/>
    </row>
    <row r="18" spans="2:44" s="146" customFormat="1">
      <c r="B18" s="143">
        <v>16</v>
      </c>
      <c r="C18" s="115"/>
      <c r="D18" s="109"/>
      <c r="E18" s="118"/>
      <c r="F18" s="121"/>
      <c r="G18" s="121"/>
      <c r="H18" s="36"/>
      <c r="I18" s="112"/>
      <c r="J18" s="37"/>
      <c r="K18" s="37"/>
      <c r="L18" s="147"/>
      <c r="M18" s="148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83"/>
      <c r="AQ18" s="1"/>
      <c r="AR18" s="1"/>
    </row>
    <row r="19" spans="2:44" s="146" customFormat="1">
      <c r="B19" s="143">
        <v>17</v>
      </c>
      <c r="C19" s="115"/>
      <c r="D19" s="109"/>
      <c r="E19" s="118"/>
      <c r="F19" s="121"/>
      <c r="G19" s="121"/>
      <c r="H19" s="36"/>
      <c r="I19" s="112"/>
      <c r="J19" s="37"/>
      <c r="K19" s="37"/>
      <c r="L19" s="147"/>
      <c r="M19" s="148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83"/>
      <c r="AQ19" s="1"/>
      <c r="AR19" s="1"/>
    </row>
    <row r="20" spans="2:44" s="146" customFormat="1">
      <c r="B20" s="143">
        <v>18</v>
      </c>
      <c r="C20" s="115"/>
      <c r="D20" s="109"/>
      <c r="E20" s="118"/>
      <c r="F20" s="121"/>
      <c r="G20" s="121"/>
      <c r="H20" s="36"/>
      <c r="I20" s="112"/>
      <c r="J20" s="37"/>
      <c r="K20" s="37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83"/>
      <c r="AQ20" s="1"/>
      <c r="AR20" s="1"/>
    </row>
    <row r="21" spans="2:44" s="145" customFormat="1">
      <c r="B21" s="143">
        <v>19</v>
      </c>
      <c r="C21" s="115"/>
      <c r="D21" s="109"/>
      <c r="E21" s="118"/>
      <c r="F21" s="121"/>
      <c r="G21" s="111"/>
      <c r="H21" s="36"/>
      <c r="I21" s="112"/>
      <c r="J21" s="37"/>
      <c r="K21" s="37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83"/>
      <c r="AQ21" s="1"/>
      <c r="AR21" s="1"/>
    </row>
    <row r="22" spans="2:44" s="145" customFormat="1">
      <c r="B22" s="143">
        <v>20</v>
      </c>
      <c r="C22" s="115"/>
      <c r="D22" s="109"/>
      <c r="E22" s="118"/>
      <c r="F22" s="121"/>
      <c r="G22" s="121"/>
      <c r="H22" s="36"/>
      <c r="I22" s="112"/>
      <c r="J22" s="150"/>
      <c r="K22" s="37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83"/>
      <c r="AQ22" s="1"/>
      <c r="AR22" s="1"/>
    </row>
    <row r="23" spans="2:44">
      <c r="B23" s="143">
        <v>26</v>
      </c>
      <c r="C23" s="38"/>
      <c r="D23" s="109"/>
      <c r="E23" s="82"/>
      <c r="F23" s="3"/>
      <c r="G23" s="3"/>
      <c r="H23" s="84"/>
      <c r="I23" s="4"/>
      <c r="J23" s="85"/>
      <c r="K23" s="85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1"/>
      <c r="AO23" s="1"/>
      <c r="AP23" s="77"/>
      <c r="AQ23" s="29"/>
      <c r="AR23" s="1"/>
    </row>
    <row r="24" spans="2:44" ht="15.75" thickBot="1">
      <c r="B24" s="11" t="s">
        <v>5</v>
      </c>
      <c r="C24" s="12"/>
      <c r="D24" s="110"/>
      <c r="E24" s="25">
        <f>SUM(E2:E23)</f>
        <v>0</v>
      </c>
      <c r="F24" s="21"/>
      <c r="G24" s="22"/>
      <c r="H24" s="22"/>
      <c r="I24" s="23"/>
      <c r="J24" s="25">
        <f>SUM(J2:J23)</f>
        <v>0</v>
      </c>
      <c r="K24" s="25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</row>
    <row r="25" spans="2:44">
      <c r="B25" s="29"/>
      <c r="C25" s="29"/>
      <c r="D25" s="29"/>
      <c r="E25" s="29"/>
      <c r="F25" s="29"/>
      <c r="G25" s="29"/>
      <c r="H25" s="29"/>
      <c r="I25" s="5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</row>
    <row r="26" spans="2:44">
      <c r="B26" s="29"/>
      <c r="C26" s="2"/>
      <c r="D26" s="2"/>
      <c r="E26" s="91"/>
      <c r="F26" s="91"/>
      <c r="G26" s="29"/>
      <c r="H26" s="29"/>
      <c r="I26" s="29"/>
      <c r="J26" s="29"/>
    </row>
    <row r="27" spans="2:44">
      <c r="B27" s="29" t="s">
        <v>312</v>
      </c>
      <c r="C27" s="2"/>
      <c r="D27" s="2"/>
      <c r="E27" s="29"/>
      <c r="F27" s="29"/>
      <c r="G27" s="29"/>
      <c r="H27" s="29"/>
      <c r="I27" s="29"/>
      <c r="J27" s="29"/>
    </row>
    <row r="28" spans="2:44">
      <c r="B28" s="29" t="s">
        <v>311</v>
      </c>
      <c r="C28" s="2"/>
      <c r="D28" s="2"/>
      <c r="E28" s="29"/>
      <c r="F28" s="29"/>
      <c r="G28" s="29"/>
      <c r="H28" s="29"/>
      <c r="I28" s="29"/>
      <c r="J28" s="29"/>
    </row>
    <row r="29" spans="2:44">
      <c r="B29" s="29" t="s">
        <v>313</v>
      </c>
      <c r="C29" s="2"/>
      <c r="D29" s="2"/>
      <c r="E29" s="29"/>
      <c r="F29" s="29"/>
      <c r="G29" s="29"/>
      <c r="H29" s="29"/>
      <c r="I29" s="29"/>
      <c r="J29" s="29"/>
    </row>
    <row r="30" spans="2:44">
      <c r="B30" s="29"/>
      <c r="C30" s="2"/>
      <c r="D30" s="2"/>
      <c r="E30" s="29"/>
      <c r="F30" s="29"/>
      <c r="G30" s="29"/>
      <c r="H30" s="29"/>
      <c r="I30" s="29"/>
      <c r="J30" s="29"/>
    </row>
    <row r="31" spans="2:44">
      <c r="B31" s="29"/>
      <c r="C31" s="2"/>
      <c r="D31" s="2"/>
      <c r="E31" s="29"/>
      <c r="F31" s="29"/>
      <c r="G31" s="29"/>
      <c r="H31" s="29"/>
      <c r="I31" s="29"/>
      <c r="J31" s="29"/>
    </row>
    <row r="32" spans="2:44" ht="18" hidden="1">
      <c r="B32" s="338" t="s">
        <v>20</v>
      </c>
      <c r="C32" s="338"/>
      <c r="D32" s="338"/>
      <c r="E32" s="338"/>
      <c r="F32" s="338"/>
      <c r="G32" s="338"/>
      <c r="H32" s="29"/>
      <c r="I32" s="29"/>
      <c r="J32" s="29"/>
    </row>
    <row r="33" spans="2:10" hidden="1">
      <c r="B33" s="78"/>
      <c r="C33" s="29"/>
      <c r="D33" s="29"/>
      <c r="E33" s="2"/>
      <c r="F33" s="2"/>
      <c r="G33" s="2"/>
      <c r="H33" s="29"/>
      <c r="I33" s="29"/>
      <c r="J33" s="29"/>
    </row>
    <row r="34" spans="2:10" hidden="1">
      <c r="B34" s="13" t="s">
        <v>6</v>
      </c>
      <c r="C34" s="14" t="s">
        <v>7</v>
      </c>
      <c r="D34" s="15" t="s">
        <v>19</v>
      </c>
      <c r="E34" s="15" t="s">
        <v>9</v>
      </c>
      <c r="F34" s="14" t="s">
        <v>10</v>
      </c>
      <c r="G34" s="16" t="s">
        <v>11</v>
      </c>
      <c r="H34" s="29"/>
      <c r="I34" s="29"/>
      <c r="J34" s="29"/>
    </row>
    <row r="35" spans="2:10" hidden="1">
      <c r="B35" s="81"/>
      <c r="C35" s="82"/>
      <c r="D35" s="3"/>
      <c r="E35" s="3"/>
      <c r="F35" s="84"/>
      <c r="G35" s="4"/>
      <c r="H35" s="34"/>
      <c r="I35" s="29"/>
      <c r="J35" s="29"/>
    </row>
    <row r="36" spans="2:10" hidden="1">
      <c r="B36" s="89"/>
      <c r="C36" s="82"/>
      <c r="D36" s="3"/>
      <c r="E36" s="3"/>
      <c r="F36" s="90"/>
      <c r="G36" s="4"/>
      <c r="H36" s="34"/>
      <c r="I36" s="29"/>
      <c r="J36" s="29"/>
    </row>
    <row r="37" spans="2:10" ht="15.75" hidden="1" thickBot="1">
      <c r="B37" s="11" t="s">
        <v>5</v>
      </c>
      <c r="C37" s="26">
        <f>SUM(C35:C36)</f>
        <v>0</v>
      </c>
      <c r="D37" s="21"/>
      <c r="E37" s="22"/>
      <c r="F37" s="22"/>
      <c r="G37" s="23"/>
      <c r="H37" s="29"/>
      <c r="I37" s="29"/>
      <c r="J37" s="29"/>
    </row>
    <row r="38" spans="2:10" hidden="1"/>
    <row r="39" spans="2:10" ht="18" hidden="1">
      <c r="B39" s="338" t="s">
        <v>14</v>
      </c>
      <c r="C39" s="338"/>
      <c r="D39" s="338"/>
      <c r="E39" s="338"/>
      <c r="F39" s="338"/>
      <c r="G39" s="338"/>
    </row>
    <row r="40" spans="2:10" ht="15.75" hidden="1" thickBot="1">
      <c r="B40" s="6" t="s">
        <v>15</v>
      </c>
      <c r="C40" s="6" t="s">
        <v>7</v>
      </c>
      <c r="D40" s="7" t="s">
        <v>16</v>
      </c>
      <c r="E40" s="7" t="s">
        <v>9</v>
      </c>
      <c r="F40" s="7" t="s">
        <v>17</v>
      </c>
      <c r="G40" s="6" t="s">
        <v>18</v>
      </c>
    </row>
    <row r="41" spans="2:10" hidden="1">
      <c r="B41" s="8"/>
      <c r="C41" s="8"/>
      <c r="D41" s="9"/>
      <c r="E41" s="9"/>
      <c r="F41" s="9"/>
      <c r="G41" s="86"/>
    </row>
    <row r="42" spans="2:10" hidden="1">
      <c r="B42" s="8"/>
      <c r="C42" s="8"/>
      <c r="D42" s="75"/>
      <c r="E42" s="76"/>
      <c r="F42" s="76"/>
      <c r="G42" s="87"/>
      <c r="H42" s="28"/>
      <c r="I42" s="24"/>
    </row>
    <row r="43" spans="2:10" hidden="1">
      <c r="B43" s="10" t="s">
        <v>5</v>
      </c>
      <c r="C43" s="10"/>
      <c r="D43" s="339"/>
      <c r="E43" s="340"/>
      <c r="F43" s="340"/>
      <c r="G43" s="340"/>
    </row>
    <row r="44" spans="2:10" hidden="1">
      <c r="D44" s="28"/>
      <c r="F44" s="30"/>
      <c r="G44" s="30"/>
    </row>
    <row r="45" spans="2:10" hidden="1"/>
    <row r="46" spans="2:10" hidden="1"/>
    <row r="47" spans="2:10" hidden="1"/>
    <row r="48" spans="2:10" hidden="1"/>
    <row r="49" hidden="1"/>
    <row r="50" hidden="1"/>
    <row r="51" hidden="1"/>
    <row r="52" hidden="1"/>
  </sheetData>
  <mergeCells count="3">
    <mergeCell ref="B32:G32"/>
    <mergeCell ref="B39:G39"/>
    <mergeCell ref="D43:G43"/>
  </mergeCells>
  <conditionalFormatting sqref="F2 F4:F6">
    <cfRule type="cellIs" dxfId="5" priority="21" stopIfTrue="1" operator="lessThanOrEqual">
      <formula>#REF!</formula>
    </cfRule>
    <cfRule type="cellIs" dxfId="4" priority="22" stopIfTrue="1" operator="equal">
      <formula>#REF!</formula>
    </cfRule>
  </conditionalFormatting>
  <conditionalFormatting sqref="G21 G23 G2:G13">
    <cfRule type="cellIs" dxfId="3" priority="12" operator="equal">
      <formula>#REF!</formula>
    </cfRule>
    <cfRule type="cellIs" dxfId="2" priority="13" stopIfTrue="1" operator="lessThanOrEqual">
      <formula>#REF!</formula>
    </cfRule>
    <cfRule type="cellIs" dxfId="1" priority="14" operator="equal">
      <formula>#REF!</formula>
    </cfRule>
  </conditionalFormatting>
  <conditionalFormatting sqref="B1:G1048576">
    <cfRule type="cellIs" dxfId="0" priority="9" operator="equal">
      <formula>TODAY()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B1:L73"/>
  <sheetViews>
    <sheetView tabSelected="1" view="pageBreakPreview" topLeftCell="A16" zoomScale="87" zoomScaleNormal="87" zoomScaleSheetLayoutView="87" workbookViewId="0">
      <selection activeCell="F48" sqref="F48"/>
    </sheetView>
  </sheetViews>
  <sheetFormatPr defaultColWidth="9.140625" defaultRowHeight="15"/>
  <cols>
    <col min="1" max="1" width="9.140625" style="168"/>
    <col min="2" max="2" width="2.140625" style="168" customWidth="1"/>
    <col min="3" max="3" width="6.42578125" style="168" customWidth="1"/>
    <col min="4" max="4" width="30.42578125" style="168" customWidth="1"/>
    <col min="5" max="5" width="42.7109375" style="168" customWidth="1"/>
    <col min="6" max="6" width="26" style="168" customWidth="1"/>
    <col min="7" max="7" width="29.42578125" style="168" customWidth="1"/>
    <col min="8" max="8" width="24.140625" style="168" bestFit="1" customWidth="1"/>
    <col min="9" max="9" width="17.5703125" style="168" bestFit="1" customWidth="1"/>
    <col min="10" max="10" width="14.85546875" style="168" bestFit="1" customWidth="1"/>
    <col min="11" max="11" width="11.85546875" style="168" bestFit="1" customWidth="1"/>
    <col min="12" max="12" width="19" style="168" bestFit="1" customWidth="1"/>
    <col min="13" max="16384" width="9.140625" style="168"/>
  </cols>
  <sheetData>
    <row r="1" spans="2:7" ht="24" customHeight="1">
      <c r="B1" s="341" t="s">
        <v>561</v>
      </c>
      <c r="C1" s="341"/>
      <c r="D1" s="341"/>
      <c r="E1" s="341"/>
      <c r="F1" s="341"/>
      <c r="G1" s="341"/>
    </row>
    <row r="2" spans="2:7" ht="15.75" customHeight="1">
      <c r="B2" s="363" t="s">
        <v>562</v>
      </c>
      <c r="C2" s="363"/>
      <c r="D2" s="363"/>
      <c r="E2" s="363"/>
      <c r="F2" s="363"/>
      <c r="G2" s="363"/>
    </row>
    <row r="3" spans="2:7" ht="19.5" customHeight="1">
      <c r="B3" s="364" t="s">
        <v>581</v>
      </c>
      <c r="C3" s="364"/>
      <c r="D3" s="364"/>
      <c r="E3" s="364"/>
      <c r="F3" s="364"/>
      <c r="G3" s="364"/>
    </row>
    <row r="4" spans="2:7" ht="18" customHeight="1">
      <c r="B4" s="365" t="s">
        <v>563</v>
      </c>
      <c r="C4" s="365"/>
      <c r="D4" s="365"/>
      <c r="E4" s="365"/>
      <c r="F4" s="365"/>
      <c r="G4" s="365"/>
    </row>
    <row r="5" spans="2:7" ht="15.75" customHeight="1">
      <c r="B5" s="169"/>
      <c r="C5" s="169"/>
      <c r="D5" s="169"/>
      <c r="E5" s="169"/>
      <c r="F5" s="169"/>
      <c r="G5" s="169"/>
    </row>
    <row r="6" spans="2:7" ht="15.75" customHeight="1">
      <c r="B6" s="341" t="s">
        <v>564</v>
      </c>
      <c r="C6" s="341"/>
      <c r="D6" s="341"/>
      <c r="E6" s="341"/>
      <c r="F6" s="341"/>
      <c r="G6" s="341"/>
    </row>
    <row r="7" spans="2:7" ht="15.75" customHeight="1">
      <c r="B7" s="341" t="s">
        <v>565</v>
      </c>
      <c r="C7" s="341"/>
      <c r="D7" s="341"/>
      <c r="E7" s="341"/>
      <c r="F7" s="341"/>
      <c r="G7" s="341"/>
    </row>
    <row r="8" spans="2:7" ht="15.75" customHeight="1">
      <c r="B8" s="170"/>
      <c r="C8" s="170"/>
      <c r="D8" s="170"/>
      <c r="E8" s="170"/>
      <c r="F8" s="170"/>
      <c r="G8" s="170"/>
    </row>
    <row r="9" spans="2:7" ht="15.75" customHeight="1">
      <c r="B9" s="170"/>
      <c r="C9" s="170"/>
      <c r="D9" s="166" t="s">
        <v>566</v>
      </c>
      <c r="E9" s="164" t="s">
        <v>567</v>
      </c>
      <c r="F9" s="170"/>
      <c r="G9" s="170"/>
    </row>
    <row r="10" spans="2:7" ht="15.75" customHeight="1">
      <c r="B10" s="170"/>
      <c r="C10" s="170"/>
      <c r="D10" s="171" t="s">
        <v>568</v>
      </c>
      <c r="E10" s="165" t="s">
        <v>569</v>
      </c>
      <c r="F10" s="170"/>
      <c r="G10" s="170"/>
    </row>
    <row r="11" spans="2:7" ht="15.75" customHeight="1">
      <c r="B11" s="170"/>
      <c r="C11" s="170"/>
      <c r="D11" s="170"/>
      <c r="E11" s="170"/>
      <c r="F11" s="170"/>
      <c r="G11" s="170"/>
    </row>
    <row r="12" spans="2:7" ht="15.75" customHeight="1">
      <c r="B12" s="172" t="s">
        <v>532</v>
      </c>
      <c r="C12" s="172"/>
      <c r="D12" s="172"/>
      <c r="E12" s="172" t="s">
        <v>559</v>
      </c>
      <c r="F12" s="173"/>
      <c r="G12" s="173"/>
    </row>
    <row r="13" spans="2:7" ht="15.75" customHeight="1">
      <c r="B13" s="174"/>
      <c r="C13" s="174" t="s">
        <v>533</v>
      </c>
      <c r="D13" s="174"/>
      <c r="E13" s="174" t="s">
        <v>560</v>
      </c>
      <c r="F13" s="173"/>
      <c r="G13" s="173"/>
    </row>
    <row r="14" spans="2:7" s="175" customFormat="1" ht="15.75" customHeight="1">
      <c r="B14" s="172" t="s">
        <v>534</v>
      </c>
      <c r="C14" s="172"/>
      <c r="D14" s="172"/>
      <c r="E14" s="172" t="s">
        <v>535</v>
      </c>
      <c r="F14" s="172"/>
    </row>
    <row r="15" spans="2:7" ht="15.75" customHeight="1">
      <c r="B15" s="173"/>
      <c r="C15" s="174" t="s">
        <v>536</v>
      </c>
      <c r="D15" s="173"/>
      <c r="E15" s="174" t="s">
        <v>537</v>
      </c>
      <c r="F15" s="173"/>
    </row>
    <row r="16" spans="2:7" s="175" customFormat="1" ht="15.75" customHeight="1">
      <c r="B16" s="172" t="s">
        <v>538</v>
      </c>
      <c r="C16" s="172"/>
      <c r="D16" s="172"/>
      <c r="E16" s="172" t="s">
        <v>593</v>
      </c>
    </row>
    <row r="17" spans="2:12" ht="15.75" customHeight="1">
      <c r="B17" s="173"/>
      <c r="C17" s="174" t="s">
        <v>539</v>
      </c>
      <c r="D17" s="173"/>
      <c r="E17" s="174" t="s">
        <v>592</v>
      </c>
    </row>
    <row r="18" spans="2:12" s="175" customFormat="1" ht="15.75" customHeight="1">
      <c r="B18" s="358" t="s">
        <v>570</v>
      </c>
      <c r="C18" s="358"/>
      <c r="D18" s="358"/>
      <c r="E18" s="161" t="str">
        <f>"Từ ngày "&amp;TEXT(G25+1,"dd/mm/yyyy")&amp;" đến "&amp;TEXT(F25,"dd/mm/yyyy")</f>
        <v>Từ ngày 13/04/2026 đến 19/04/2026</v>
      </c>
      <c r="H18" s="176"/>
    </row>
    <row r="19" spans="2:12" ht="15.75" customHeight="1">
      <c r="B19" s="177"/>
      <c r="C19" s="178" t="s">
        <v>571</v>
      </c>
      <c r="D19" s="177"/>
      <c r="E19" s="162" t="str">
        <f>"From "&amp;TEXT(G25+1,"dd/mm/yyyy")&amp;" to "&amp;TEXT(F25,"dd/mm/yyyy")</f>
        <v>From 13/04/2026 to 19/04/2026</v>
      </c>
      <c r="H19" s="176"/>
      <c r="I19" s="179"/>
    </row>
    <row r="20" spans="2:12" ht="15.75" customHeight="1">
      <c r="B20" s="180">
        <v>5</v>
      </c>
      <c r="C20" s="180" t="s">
        <v>579</v>
      </c>
      <c r="D20" s="180"/>
      <c r="E20" s="181">
        <f>F25+1</f>
        <v>46132</v>
      </c>
      <c r="F20" s="182"/>
      <c r="G20" s="182"/>
      <c r="H20" s="176"/>
      <c r="I20" s="176"/>
    </row>
    <row r="21" spans="2:12" ht="15.75" customHeight="1">
      <c r="B21" s="177"/>
      <c r="C21" s="178" t="s">
        <v>580</v>
      </c>
      <c r="D21" s="177"/>
      <c r="E21" s="372">
        <f>E20</f>
        <v>46132</v>
      </c>
      <c r="F21" s="372"/>
      <c r="G21" s="372"/>
      <c r="H21" s="372"/>
      <c r="I21" s="176"/>
    </row>
    <row r="22" spans="2:12" ht="15.75" customHeight="1">
      <c r="B22" s="180"/>
      <c r="C22" s="180"/>
      <c r="D22" s="180"/>
      <c r="E22" s="180"/>
      <c r="F22" s="180"/>
      <c r="G22" s="183" t="s">
        <v>540</v>
      </c>
      <c r="I22" s="179"/>
    </row>
    <row r="23" spans="2:12" ht="15.75" customHeight="1">
      <c r="B23" s="366" t="s">
        <v>531</v>
      </c>
      <c r="C23" s="367"/>
      <c r="D23" s="366" t="s">
        <v>541</v>
      </c>
      <c r="E23" s="367"/>
      <c r="F23" s="263" t="s">
        <v>542</v>
      </c>
      <c r="G23" s="263" t="s">
        <v>542</v>
      </c>
      <c r="I23" s="179"/>
      <c r="L23" s="184"/>
    </row>
    <row r="24" spans="2:12" ht="15.75" customHeight="1">
      <c r="B24" s="368" t="s">
        <v>27</v>
      </c>
      <c r="C24" s="369"/>
      <c r="D24" s="370" t="s">
        <v>330</v>
      </c>
      <c r="E24" s="371"/>
      <c r="F24" s="185" t="s">
        <v>543</v>
      </c>
      <c r="G24" s="185" t="s">
        <v>543</v>
      </c>
      <c r="I24" s="179"/>
      <c r="L24" s="184"/>
    </row>
    <row r="25" spans="2:12" ht="15.75" customHeight="1">
      <c r="B25" s="264"/>
      <c r="C25" s="186"/>
      <c r="D25" s="187"/>
      <c r="E25" s="187"/>
      <c r="F25" s="188">
        <f>G25+7</f>
        <v>46131</v>
      </c>
      <c r="G25" s="188">
        <v>46124</v>
      </c>
      <c r="H25" s="189"/>
      <c r="I25" s="179"/>
      <c r="L25" s="184"/>
    </row>
    <row r="26" spans="2:12" ht="15.75" customHeight="1">
      <c r="B26" s="361" t="s">
        <v>572</v>
      </c>
      <c r="C26" s="362"/>
      <c r="D26" s="190" t="s">
        <v>544</v>
      </c>
      <c r="E26" s="190"/>
      <c r="F26" s="191"/>
      <c r="G26" s="265"/>
      <c r="I26" s="179"/>
      <c r="L26" s="192"/>
    </row>
    <row r="27" spans="2:12" ht="15.75" customHeight="1">
      <c r="B27" s="266"/>
      <c r="C27" s="193"/>
      <c r="D27" s="194" t="s">
        <v>545</v>
      </c>
      <c r="E27" s="195"/>
      <c r="F27" s="259"/>
      <c r="G27" s="256"/>
      <c r="I27" s="196"/>
      <c r="L27" s="192"/>
    </row>
    <row r="28" spans="2:12" ht="15.75" customHeight="1">
      <c r="B28" s="354">
        <v>1</v>
      </c>
      <c r="C28" s="355"/>
      <c r="D28" s="197" t="s">
        <v>546</v>
      </c>
      <c r="E28" s="198"/>
      <c r="F28" s="260"/>
      <c r="G28" s="267"/>
      <c r="I28" s="199"/>
      <c r="L28" s="192"/>
    </row>
    <row r="29" spans="2:12" ht="15.75" customHeight="1">
      <c r="B29" s="268"/>
      <c r="C29" s="200"/>
      <c r="D29" s="201" t="s">
        <v>547</v>
      </c>
      <c r="E29" s="202"/>
      <c r="F29" s="256"/>
      <c r="G29" s="256"/>
      <c r="I29" s="199"/>
      <c r="L29" s="192"/>
    </row>
    <row r="30" spans="2:12" ht="15.75" customHeight="1">
      <c r="B30" s="356">
        <v>1.1000000000000001</v>
      </c>
      <c r="C30" s="357"/>
      <c r="D30" s="203" t="s">
        <v>583</v>
      </c>
      <c r="E30" s="204"/>
      <c r="F30" s="163">
        <f>G34</f>
        <v>145086552902</v>
      </c>
      <c r="G30" s="163">
        <v>140072719984</v>
      </c>
      <c r="H30" s="205"/>
      <c r="I30" s="206"/>
      <c r="J30" s="205"/>
      <c r="K30" s="205"/>
      <c r="L30" s="184"/>
    </row>
    <row r="31" spans="2:12" ht="15.75" customHeight="1">
      <c r="B31" s="359">
        <v>1.2</v>
      </c>
      <c r="C31" s="360"/>
      <c r="D31" s="207" t="s">
        <v>584</v>
      </c>
      <c r="E31" s="208"/>
      <c r="F31" s="246">
        <f>G35</f>
        <v>15308.39</v>
      </c>
      <c r="G31" s="246">
        <v>14985.19</v>
      </c>
      <c r="H31" s="205"/>
      <c r="I31" s="206"/>
      <c r="J31" s="205"/>
      <c r="K31" s="205"/>
      <c r="L31" s="184"/>
    </row>
    <row r="32" spans="2:12" ht="15.75" customHeight="1">
      <c r="B32" s="354">
        <v>2</v>
      </c>
      <c r="C32" s="355"/>
      <c r="D32" s="197" t="s">
        <v>548</v>
      </c>
      <c r="E32" s="198"/>
      <c r="F32" s="247"/>
      <c r="G32" s="247"/>
      <c r="H32" s="205"/>
      <c r="I32" s="287"/>
      <c r="J32" s="205"/>
      <c r="K32" s="205"/>
      <c r="L32" s="184"/>
    </row>
    <row r="33" spans="2:12" ht="15.75" customHeight="1">
      <c r="B33" s="269"/>
      <c r="C33" s="209"/>
      <c r="D33" s="207" t="s">
        <v>549</v>
      </c>
      <c r="E33" s="202"/>
      <c r="F33" s="248"/>
      <c r="G33" s="248"/>
      <c r="H33" s="205"/>
      <c r="I33" s="206"/>
      <c r="J33" s="205"/>
      <c r="K33" s="205"/>
      <c r="L33" s="184"/>
    </row>
    <row r="34" spans="2:12" ht="15.75" customHeight="1">
      <c r="B34" s="356">
        <v>2.1</v>
      </c>
      <c r="C34" s="357"/>
      <c r="D34" s="203" t="s">
        <v>585</v>
      </c>
      <c r="E34" s="204"/>
      <c r="F34" s="248">
        <v>147040910849</v>
      </c>
      <c r="G34" s="163">
        <v>145086552902</v>
      </c>
      <c r="H34" s="205"/>
      <c r="I34" s="206"/>
      <c r="J34" s="205"/>
      <c r="K34" s="205"/>
      <c r="L34" s="210"/>
    </row>
    <row r="35" spans="2:12" ht="15.75" customHeight="1">
      <c r="B35" s="359">
        <v>2.2000000000000002</v>
      </c>
      <c r="C35" s="360"/>
      <c r="D35" s="211" t="s">
        <v>586</v>
      </c>
      <c r="E35" s="202"/>
      <c r="F35" s="246">
        <v>15189.96</v>
      </c>
      <c r="G35" s="246">
        <v>15308.39</v>
      </c>
      <c r="H35" s="205"/>
      <c r="I35" s="206"/>
      <c r="J35" s="205"/>
      <c r="K35" s="205"/>
    </row>
    <row r="36" spans="2:12" ht="15.75" customHeight="1">
      <c r="B36" s="343">
        <v>3</v>
      </c>
      <c r="C36" s="344"/>
      <c r="D36" s="212" t="s">
        <v>575</v>
      </c>
      <c r="E36" s="213"/>
      <c r="F36" s="258"/>
      <c r="G36" s="270"/>
      <c r="H36" s="205"/>
      <c r="I36" s="206"/>
      <c r="J36" s="205"/>
      <c r="K36" s="205"/>
    </row>
    <row r="37" spans="2:12" ht="15.75" customHeight="1">
      <c r="B37" s="271"/>
      <c r="C37" s="214"/>
      <c r="D37" s="215" t="s">
        <v>576</v>
      </c>
      <c r="E37" s="216"/>
      <c r="F37" s="261">
        <f>F34-F30</f>
        <v>1954357947</v>
      </c>
      <c r="G37" s="261">
        <v>5013832918</v>
      </c>
      <c r="H37" s="205"/>
      <c r="I37" s="206"/>
      <c r="J37" s="205"/>
      <c r="K37" s="205"/>
    </row>
    <row r="38" spans="2:12" ht="15.75" customHeight="1">
      <c r="B38" s="345">
        <v>3.1</v>
      </c>
      <c r="C38" s="346"/>
      <c r="D38" s="217" t="s">
        <v>550</v>
      </c>
      <c r="E38" s="218"/>
      <c r="F38" s="258"/>
      <c r="G38" s="270"/>
      <c r="H38" s="205"/>
      <c r="I38" s="206"/>
      <c r="J38" s="205"/>
      <c r="K38" s="205"/>
    </row>
    <row r="39" spans="2:12" ht="15.75" customHeight="1">
      <c r="B39" s="273"/>
      <c r="C39" s="219"/>
      <c r="D39" s="215" t="s">
        <v>551</v>
      </c>
      <c r="E39" s="220"/>
      <c r="F39" s="261">
        <f>F37-F41</f>
        <v>-1145991552</v>
      </c>
      <c r="G39" s="261">
        <v>3050234555</v>
      </c>
      <c r="H39" s="205"/>
      <c r="I39" s="206"/>
      <c r="J39" s="205"/>
      <c r="K39" s="205"/>
    </row>
    <row r="40" spans="2:12" ht="15.75" customHeight="1">
      <c r="B40" s="347">
        <v>3.2</v>
      </c>
      <c r="C40" s="348"/>
      <c r="D40" s="221" t="s">
        <v>582</v>
      </c>
      <c r="E40" s="222"/>
      <c r="F40" s="249"/>
      <c r="G40" s="249"/>
      <c r="H40" s="205"/>
      <c r="I40" s="206"/>
      <c r="J40" s="205"/>
      <c r="K40" s="205"/>
    </row>
    <row r="41" spans="2:12" ht="15.75" customHeight="1">
      <c r="B41" s="284"/>
      <c r="C41" s="285"/>
      <c r="D41" s="167" t="s">
        <v>578</v>
      </c>
      <c r="E41" s="220"/>
      <c r="F41" s="261">
        <v>3100349499</v>
      </c>
      <c r="G41" s="272">
        <v>1963598363</v>
      </c>
      <c r="H41" s="205"/>
      <c r="I41" s="206"/>
      <c r="J41" s="205"/>
      <c r="K41" s="205"/>
    </row>
    <row r="42" spans="2:12" ht="15.75" customHeight="1">
      <c r="B42" s="347">
        <v>3.3</v>
      </c>
      <c r="C42" s="348"/>
      <c r="D42" s="217" t="s">
        <v>552</v>
      </c>
      <c r="E42" s="218"/>
      <c r="F42" s="250"/>
      <c r="G42" s="250"/>
      <c r="H42" s="205"/>
      <c r="I42" s="206"/>
      <c r="J42" s="205"/>
      <c r="K42" s="205"/>
    </row>
    <row r="43" spans="2:12" ht="15.75" customHeight="1">
      <c r="B43" s="273"/>
      <c r="C43" s="223"/>
      <c r="D43" s="167" t="s">
        <v>553</v>
      </c>
      <c r="E43" s="220"/>
      <c r="F43" s="251"/>
      <c r="G43" s="251"/>
      <c r="H43" s="205"/>
      <c r="I43" s="206"/>
      <c r="J43" s="205"/>
      <c r="K43" s="205"/>
    </row>
    <row r="44" spans="2:12" ht="15.75" customHeight="1">
      <c r="B44" s="343">
        <v>4</v>
      </c>
      <c r="C44" s="349">
        <v>4</v>
      </c>
      <c r="D44" s="224" t="s">
        <v>573</v>
      </c>
      <c r="E44" s="218"/>
      <c r="F44" s="252"/>
      <c r="G44" s="252"/>
      <c r="H44" s="205"/>
      <c r="I44" s="206"/>
      <c r="J44" s="205"/>
      <c r="K44" s="205"/>
    </row>
    <row r="45" spans="2:12" ht="15.75" customHeight="1">
      <c r="B45" s="274"/>
      <c r="C45" s="225"/>
      <c r="D45" s="167" t="s">
        <v>577</v>
      </c>
      <c r="E45" s="220"/>
      <c r="F45" s="253">
        <f>F35/F31-1</f>
        <v>-7.7362805624889841E-3</v>
      </c>
      <c r="G45" s="253">
        <v>2.1567961433922367E-2</v>
      </c>
      <c r="H45" s="205"/>
      <c r="I45" s="206"/>
      <c r="J45" s="205"/>
      <c r="K45" s="205"/>
    </row>
    <row r="46" spans="2:12" ht="15.75" customHeight="1">
      <c r="B46" s="343">
        <v>5</v>
      </c>
      <c r="C46" s="349"/>
      <c r="D46" s="226" t="s">
        <v>554</v>
      </c>
      <c r="E46" s="227"/>
      <c r="F46" s="254"/>
      <c r="G46" s="254"/>
      <c r="H46" s="205"/>
      <c r="I46" s="206"/>
      <c r="J46" s="205"/>
      <c r="K46" s="205"/>
    </row>
    <row r="47" spans="2:12" ht="15.75" customHeight="1">
      <c r="B47" s="271"/>
      <c r="C47" s="214"/>
      <c r="D47" s="228" t="s">
        <v>555</v>
      </c>
      <c r="E47" s="229"/>
      <c r="F47" s="255"/>
      <c r="G47" s="255"/>
      <c r="H47" s="205"/>
      <c r="I47" s="206"/>
      <c r="J47" s="205"/>
      <c r="K47" s="205"/>
    </row>
    <row r="48" spans="2:12" ht="15.75" customHeight="1">
      <c r="B48" s="350">
        <v>5.0999999999999996</v>
      </c>
      <c r="C48" s="351"/>
      <c r="D48" s="230" t="s">
        <v>587</v>
      </c>
      <c r="E48" s="204"/>
      <c r="F48" s="289">
        <v>147328989483</v>
      </c>
      <c r="G48" s="289">
        <v>145613436720</v>
      </c>
      <c r="H48" s="205"/>
      <c r="I48" s="206"/>
      <c r="J48" s="205"/>
      <c r="K48" s="205"/>
    </row>
    <row r="49" spans="2:11" ht="15.75" customHeight="1">
      <c r="B49" s="350">
        <v>5.2</v>
      </c>
      <c r="C49" s="351"/>
      <c r="D49" s="231" t="s">
        <v>588</v>
      </c>
      <c r="E49" s="232"/>
      <c r="F49" s="289">
        <v>80665798294</v>
      </c>
      <c r="G49" s="289">
        <v>78910568391</v>
      </c>
      <c r="H49" s="205"/>
      <c r="I49" s="206"/>
      <c r="J49" s="205"/>
      <c r="K49" s="205"/>
    </row>
    <row r="50" spans="2:11" ht="15.75" customHeight="1">
      <c r="B50" s="352">
        <v>6</v>
      </c>
      <c r="C50" s="353"/>
      <c r="D50" s="233" t="s">
        <v>574</v>
      </c>
      <c r="E50" s="234"/>
      <c r="F50" s="257"/>
      <c r="G50" s="275"/>
      <c r="H50" s="205"/>
      <c r="I50" s="206"/>
      <c r="J50" s="205"/>
      <c r="K50" s="205"/>
    </row>
    <row r="51" spans="2:11" ht="15.75" customHeight="1">
      <c r="B51" s="350">
        <v>6.1</v>
      </c>
      <c r="C51" s="351">
        <v>6.1</v>
      </c>
      <c r="D51" s="235" t="s">
        <v>589</v>
      </c>
      <c r="E51" s="236"/>
      <c r="F51" s="262">
        <v>32917.33</v>
      </c>
      <c r="G51" s="262">
        <v>32852.080000000002</v>
      </c>
      <c r="H51" s="205"/>
      <c r="I51" s="206"/>
      <c r="J51" s="205"/>
      <c r="K51" s="205"/>
    </row>
    <row r="52" spans="2:11" ht="15.75" customHeight="1">
      <c r="B52" s="350">
        <v>6.2</v>
      </c>
      <c r="C52" s="351"/>
      <c r="D52" s="203" t="s">
        <v>590</v>
      </c>
      <c r="E52" s="230"/>
      <c r="F52" s="288">
        <f>F51*F35</f>
        <v>500012926.0068</v>
      </c>
      <c r="G52" s="288">
        <v>502912452.95120001</v>
      </c>
      <c r="H52" s="205"/>
      <c r="I52" s="206"/>
      <c r="J52" s="205"/>
      <c r="K52" s="205"/>
    </row>
    <row r="53" spans="2:11" ht="15.75" customHeight="1">
      <c r="B53" s="350">
        <v>6.2</v>
      </c>
      <c r="C53" s="351">
        <v>6.3</v>
      </c>
      <c r="D53" s="230" t="s">
        <v>598</v>
      </c>
      <c r="E53" s="230"/>
      <c r="F53" s="276">
        <f>F52/F34</f>
        <v>3.4005020991761661E-3</v>
      </c>
      <c r="G53" s="276">
        <v>3.4662926569831503E-3</v>
      </c>
      <c r="H53" s="205"/>
      <c r="I53" s="206"/>
      <c r="J53" s="205"/>
      <c r="K53" s="205"/>
    </row>
    <row r="54" spans="2:11" ht="15.75" customHeight="1">
      <c r="B54" s="237"/>
      <c r="C54" s="237"/>
      <c r="D54" s="237"/>
      <c r="E54" s="237"/>
      <c r="F54" s="238"/>
      <c r="G54" s="238"/>
    </row>
    <row r="55" spans="2:11">
      <c r="C55" s="239"/>
      <c r="D55" s="283" t="s">
        <v>556</v>
      </c>
      <c r="E55" s="283"/>
      <c r="F55" s="342" t="s">
        <v>557</v>
      </c>
      <c r="G55" s="342"/>
    </row>
    <row r="56" spans="2:11">
      <c r="C56" s="239"/>
      <c r="D56" s="286" t="s">
        <v>591</v>
      </c>
      <c r="E56" s="283"/>
      <c r="F56" s="373" t="s">
        <v>558</v>
      </c>
      <c r="G56" s="342"/>
    </row>
    <row r="57" spans="2:11" ht="14.25" customHeight="1">
      <c r="D57" s="240"/>
      <c r="E57" s="240"/>
      <c r="F57" s="178"/>
      <c r="G57" s="178"/>
    </row>
    <row r="58" spans="2:11" ht="14.25" customHeight="1">
      <c r="D58" s="240"/>
      <c r="E58" s="240"/>
      <c r="F58" s="178"/>
      <c r="G58" s="178"/>
    </row>
    <row r="59" spans="2:11" ht="14.25" customHeight="1">
      <c r="D59" s="240"/>
      <c r="E59" s="240"/>
      <c r="F59" s="178"/>
      <c r="G59" s="178"/>
    </row>
    <row r="60" spans="2:11" ht="14.25" customHeight="1">
      <c r="B60" s="241"/>
      <c r="C60" s="241"/>
      <c r="F60" s="177"/>
      <c r="G60" s="177"/>
    </row>
    <row r="61" spans="2:11" ht="14.25" customHeight="1">
      <c r="B61" s="241"/>
      <c r="C61" s="241"/>
      <c r="F61" s="177"/>
      <c r="G61" s="177"/>
    </row>
    <row r="62" spans="2:11" ht="14.25" customHeight="1">
      <c r="B62" s="241"/>
      <c r="C62" s="241"/>
      <c r="F62" s="177"/>
      <c r="G62" s="177"/>
    </row>
    <row r="63" spans="2:11" ht="14.25" customHeight="1">
      <c r="B63" s="241"/>
      <c r="C63" s="241"/>
      <c r="F63" s="177"/>
      <c r="G63" s="177"/>
    </row>
    <row r="64" spans="2:11" ht="14.25" customHeight="1">
      <c r="B64" s="241"/>
      <c r="C64" s="241"/>
      <c r="F64" s="293"/>
      <c r="G64" s="177"/>
    </row>
    <row r="65" spans="2:12" ht="14.25" customHeight="1">
      <c r="B65" s="290"/>
      <c r="C65" s="290"/>
      <c r="D65" s="291"/>
      <c r="E65" s="292"/>
      <c r="F65" s="374"/>
      <c r="G65" s="374"/>
    </row>
    <row r="66" spans="2:12" s="278" customFormat="1" ht="21.75" customHeight="1">
      <c r="B66" s="294" t="s">
        <v>594</v>
      </c>
      <c r="C66" s="294"/>
      <c r="D66" s="294"/>
      <c r="E66" s="294"/>
      <c r="F66" s="376" t="s">
        <v>595</v>
      </c>
      <c r="G66" s="376"/>
      <c r="H66" s="295"/>
      <c r="I66" s="279"/>
      <c r="J66" s="280"/>
      <c r="K66" s="281"/>
      <c r="L66" s="281"/>
    </row>
    <row r="67" spans="2:12" s="278" customFormat="1" ht="15.75" customHeight="1">
      <c r="B67" s="296" t="s">
        <v>597</v>
      </c>
      <c r="C67" s="277"/>
      <c r="D67" s="277"/>
      <c r="E67" s="277"/>
      <c r="F67" s="297" t="s">
        <v>599</v>
      </c>
      <c r="G67" s="298"/>
      <c r="H67" s="299"/>
      <c r="I67" s="279"/>
      <c r="J67" s="280"/>
      <c r="K67" s="281"/>
      <c r="L67" s="281"/>
    </row>
    <row r="68" spans="2:12" s="278" customFormat="1" ht="15.75" customHeight="1">
      <c r="B68" s="300" t="s">
        <v>596</v>
      </c>
      <c r="C68" s="282"/>
      <c r="D68" s="282"/>
      <c r="E68" s="282"/>
      <c r="F68" s="305" t="s">
        <v>600</v>
      </c>
      <c r="G68" s="305"/>
      <c r="H68" s="305"/>
      <c r="I68" s="279"/>
      <c r="J68" s="280"/>
      <c r="K68" s="281"/>
      <c r="L68" s="281"/>
    </row>
    <row r="69" spans="2:12" s="199" customFormat="1" ht="14.25" customHeight="1">
      <c r="B69" s="301"/>
      <c r="C69" s="301"/>
      <c r="D69" s="302"/>
      <c r="E69" s="303"/>
      <c r="F69" s="375"/>
      <c r="G69" s="375"/>
      <c r="H69" s="304"/>
    </row>
    <row r="70" spans="2:12" ht="16.5">
      <c r="B70" s="242"/>
      <c r="C70" s="242"/>
      <c r="D70" s="242"/>
      <c r="E70" s="242"/>
    </row>
    <row r="71" spans="2:12" ht="16.5">
      <c r="B71" s="243"/>
      <c r="C71" s="243"/>
      <c r="D71" s="243"/>
      <c r="E71" s="243"/>
    </row>
    <row r="72" spans="2:12" ht="16.5">
      <c r="B72" s="244"/>
      <c r="C72" s="244"/>
      <c r="D72" s="243"/>
      <c r="E72" s="243"/>
    </row>
    <row r="73" spans="2:12" ht="15.75">
      <c r="B73" s="245"/>
      <c r="C73" s="245"/>
    </row>
  </sheetData>
  <mergeCells count="36">
    <mergeCell ref="F56:G56"/>
    <mergeCell ref="F65:G65"/>
    <mergeCell ref="F69:G69"/>
    <mergeCell ref="B40:C40"/>
    <mergeCell ref="B35:C35"/>
    <mergeCell ref="F66:G66"/>
    <mergeCell ref="B31:C31"/>
    <mergeCell ref="B28:C28"/>
    <mergeCell ref="B26:C26"/>
    <mergeCell ref="B2:G2"/>
    <mergeCell ref="B3:G3"/>
    <mergeCell ref="B4:G4"/>
    <mergeCell ref="B6:G6"/>
    <mergeCell ref="B7:G7"/>
    <mergeCell ref="B23:C23"/>
    <mergeCell ref="D23:E23"/>
    <mergeCell ref="B24:C24"/>
    <mergeCell ref="D24:E24"/>
    <mergeCell ref="B30:C30"/>
    <mergeCell ref="E21:H21"/>
    <mergeCell ref="B1:G1"/>
    <mergeCell ref="F55:G55"/>
    <mergeCell ref="B36:C36"/>
    <mergeCell ref="B38:C38"/>
    <mergeCell ref="B42:C42"/>
    <mergeCell ref="B46:C46"/>
    <mergeCell ref="B53:C53"/>
    <mergeCell ref="B44:C44"/>
    <mergeCell ref="B50:C50"/>
    <mergeCell ref="B52:C52"/>
    <mergeCell ref="B48:C48"/>
    <mergeCell ref="B49:C49"/>
    <mergeCell ref="B51:C51"/>
    <mergeCell ref="B32:C32"/>
    <mergeCell ref="B34:C34"/>
    <mergeCell ref="B18:D18"/>
  </mergeCells>
  <pageMargins left="0.51181102362204722" right="0.43307086614173229" top="0.39370078740157483" bottom="0.19685039370078741" header="0" footer="0"/>
  <pageSetup paperSize="9" scale="65" fitToHeight="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C19"/>
  <sheetViews>
    <sheetView workbookViewId="0">
      <selection activeCell="K21" sqref="K21"/>
    </sheetView>
  </sheetViews>
  <sheetFormatPr defaultRowHeight="15"/>
  <cols>
    <col min="2" max="2" width="32.28515625" bestFit="1" customWidth="1"/>
    <col min="3" max="3" width="13.28515625" bestFit="1" customWidth="1"/>
  </cols>
  <sheetData>
    <row r="1" spans="1:3">
      <c r="A1" s="137" t="s">
        <v>407</v>
      </c>
      <c r="B1" s="137" t="s">
        <v>408</v>
      </c>
      <c r="C1" s="136"/>
    </row>
    <row r="2" spans="1:3">
      <c r="A2" s="138" t="s">
        <v>409</v>
      </c>
      <c r="B2" s="136" t="s">
        <v>3</v>
      </c>
      <c r="C2" s="136" t="s">
        <v>3</v>
      </c>
    </row>
    <row r="3" spans="1:3">
      <c r="A3" s="138" t="s">
        <v>410</v>
      </c>
      <c r="B3" s="136" t="s">
        <v>411</v>
      </c>
      <c r="C3" s="136" t="s">
        <v>324</v>
      </c>
    </row>
    <row r="4" spans="1:3">
      <c r="A4" s="138" t="s">
        <v>412</v>
      </c>
      <c r="B4" s="136" t="s">
        <v>413</v>
      </c>
      <c r="C4" s="136" t="s">
        <v>325</v>
      </c>
    </row>
    <row r="5" spans="1:3">
      <c r="A5" s="138" t="s">
        <v>414</v>
      </c>
      <c r="B5" s="136" t="s">
        <v>415</v>
      </c>
      <c r="C5" s="136" t="s">
        <v>416</v>
      </c>
    </row>
    <row r="6" spans="1:3">
      <c r="A6" s="138" t="s">
        <v>417</v>
      </c>
      <c r="B6" s="136" t="s">
        <v>418</v>
      </c>
      <c r="C6" s="136" t="s">
        <v>419</v>
      </c>
    </row>
    <row r="7" spans="1:3">
      <c r="A7" s="138" t="s">
        <v>420</v>
      </c>
      <c r="B7" s="136" t="s">
        <v>421</v>
      </c>
      <c r="C7" s="136" t="s">
        <v>150</v>
      </c>
    </row>
    <row r="8" spans="1:3">
      <c r="A8" s="138" t="s">
        <v>422</v>
      </c>
      <c r="B8" s="136" t="s">
        <v>423</v>
      </c>
      <c r="C8" s="136" t="s">
        <v>424</v>
      </c>
    </row>
    <row r="9" spans="1:3">
      <c r="A9" s="138" t="s">
        <v>425</v>
      </c>
      <c r="B9" s="136" t="s">
        <v>426</v>
      </c>
      <c r="C9" s="136" t="s">
        <v>427</v>
      </c>
    </row>
    <row r="10" spans="1:3">
      <c r="A10" s="138" t="s">
        <v>428</v>
      </c>
      <c r="B10" s="136" t="s">
        <v>429</v>
      </c>
      <c r="C10" s="136" t="s">
        <v>429</v>
      </c>
    </row>
    <row r="11" spans="1:3">
      <c r="A11" s="138" t="s">
        <v>430</v>
      </c>
      <c r="B11" s="136" t="s">
        <v>431</v>
      </c>
      <c r="C11" s="136" t="s">
        <v>431</v>
      </c>
    </row>
    <row r="12" spans="1:3">
      <c r="A12" s="138" t="s">
        <v>432</v>
      </c>
      <c r="B12" s="136" t="s">
        <v>433</v>
      </c>
      <c r="C12" s="136" t="s">
        <v>434</v>
      </c>
    </row>
    <row r="13" spans="1:3">
      <c r="A13" s="138" t="s">
        <v>435</v>
      </c>
      <c r="B13" s="136" t="s">
        <v>436</v>
      </c>
      <c r="C13" s="136" t="s">
        <v>437</v>
      </c>
    </row>
    <row r="14" spans="1:3">
      <c r="A14" s="138" t="s">
        <v>438</v>
      </c>
      <c r="B14" s="136" t="s">
        <v>439</v>
      </c>
      <c r="C14" s="136" t="s">
        <v>440</v>
      </c>
    </row>
    <row r="15" spans="1:3">
      <c r="A15" s="138" t="s">
        <v>441</v>
      </c>
      <c r="B15" s="136" t="s">
        <v>442</v>
      </c>
      <c r="C15" s="136" t="s">
        <v>324</v>
      </c>
    </row>
    <row r="16" spans="1:3">
      <c r="A16" s="138" t="s">
        <v>443</v>
      </c>
      <c r="B16" s="136" t="s">
        <v>444</v>
      </c>
      <c r="C16" s="136" t="s">
        <v>444</v>
      </c>
    </row>
    <row r="17" spans="1:3">
      <c r="A17" s="138" t="s">
        <v>445</v>
      </c>
      <c r="B17" s="136" t="s">
        <v>446</v>
      </c>
      <c r="C17" s="136" t="s">
        <v>447</v>
      </c>
    </row>
    <row r="18" spans="1:3">
      <c r="A18" s="138" t="s">
        <v>448</v>
      </c>
      <c r="B18" s="136" t="s">
        <v>449</v>
      </c>
      <c r="C18" s="136" t="s">
        <v>450</v>
      </c>
    </row>
    <row r="19" spans="1:3">
      <c r="A19">
        <v>105</v>
      </c>
      <c r="C19" s="151" t="s">
        <v>495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C16:E24"/>
  <sheetViews>
    <sheetView workbookViewId="0">
      <selection activeCell="L29" sqref="A13:L29"/>
    </sheetView>
  </sheetViews>
  <sheetFormatPr defaultRowHeight="15"/>
  <cols>
    <col min="3" max="3" width="16.140625" bestFit="1" customWidth="1"/>
    <col min="5" max="5" width="16.140625" bestFit="1" customWidth="1"/>
    <col min="10" max="10" width="10" bestFit="1" customWidth="1"/>
  </cols>
  <sheetData>
    <row r="16" spans="3:3">
      <c r="C16" s="67"/>
    </row>
    <row r="17" spans="3:5">
      <c r="C17" s="67"/>
    </row>
    <row r="20" spans="3:5">
      <c r="C20" s="30"/>
    </row>
    <row r="21" spans="3:5">
      <c r="E21" s="67"/>
    </row>
    <row r="22" spans="3:5">
      <c r="E22" s="67"/>
    </row>
    <row r="23" spans="3:5">
      <c r="E23" s="67"/>
    </row>
    <row r="24" spans="3:5">
      <c r="E24" s="67"/>
    </row>
  </sheetData>
  <pageMargins left="0.7" right="0.7" top="0.75" bottom="0.75" header="0.3" footer="0.3"/>
  <pageSetup orientation="portrait" r:id="rId1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VXN4L3fdw/qXXcwbxPxsbWgFFkWy3AIqaKkSOukRp7E=</DigestValue>
    </Reference>
    <Reference Type="http://www.w3.org/2000/09/xmldsig#Object" URI="#idOfficeObject">
      <DigestMethod Algorithm="http://www.w3.org/2001/04/xmlenc#sha256"/>
      <DigestValue>bPD9fxM0FtHijGZ3MwNXNmzX+qap9fugeWJhaQw7wyk=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Lusl7ju4CnOuMNDtXEGWaEF4a8lV/N4FpcuDzgVFii0=</DigestValue>
    </Reference>
  </SignedInfo>
  <SignatureValue>BhNx1XZR1ky1AQ9xOlPHlsICkvWUL6mKAHIJ7BrNAblKHxs+aSMl+6/OH5unRdzUuB6YHl751/Ty
XV3sEhF7Tb0HyCrifTRVbquiukCefXXQXoRGZ8f3irypliLqgNt7c8xFxO5eH/puH2QYGE5ItXGV
MVYXBlJdWb2tBZcrHNegXNlAFITFmzh5unF1eoRQ2i4SwnrHyCHebyaQC/jGP8EyjTODJi6/W3X3
MXIqqfNOdsA3LVnIY1Wk1ycsw1ocju6mliWbJ8nDWnDYCqQ0QSmN31WharwAnIxLOM4Je9fslXXU
1tOy7Ta+QAgIzeaTms20YgrIWBqHdQ4BKCqY5A==</SignatureValue>
  <KeyInfo>
    <X509Data>
      <X509Certificate>MIIGHTCCBAWgAwIBAgIQVAEBAejrWKKfPpkkDCInojANBgkqhkiG9w0BAQsFADBZMRUwEwYDVQQDDAxWTlBULUNBIFNIQTIxMzAxBgNVBAoMKlZJRVROQU0gUE9TVFMgQU5EIFRFTEVDT01NVU5JQ0FUSU9OUyBHUk9VUDELMAkGA1UEBhMCVk4wHhcNMjUwNzA4MDExMTMxWhcNMjcwNzIwMTEwOTQ3WjCBzTELMAkGA1UEBhMCVk4xEjAQBgNVBAgMCUjDgCBO4buYSTEVMBMGA1UEBwwMSG/DoG4gS2nhur9tMW8wbQYDVQQDDGZOR8OCTiBIw4BORyBUSMavxqBORyBN4bqgSSBD4buUIFBI4bqmTiDEkOG6plUgVMavIFbDgCBQSMOBVCBUUknhu4JOIFZJ4buGVCBOQU0gLSBDSEkgTkjDgU5IIEjDgCBUSMOATkgxIjAgBgoJkiaJk/IsZAEBDBJNU1Q6MDEwMDE1MDYxOS0wNzMwggEiMA0GCSqGSIb3DQEBAQUAA4IBDwAwggEKAoIBAQC9gXHTIb/SGzil9J7u8A5ykCjAWSpk6RRwE0QX4gHHX1uEelBNS33QrIJCDWejuf0Yli66GtRwLP7/Zq+GXhoXUzqjmsKmK116dBKM6PKf89Uj4ySiveWOSw3Wdk7MCgA+IR069Ro6gbS3a8xXtN4cbgzJWbdSX/5+FBCYozoxNBGaSCPPPfFqjsFPxhPw6MDlakoJQSb5+MfnvnRQhOMm+e0x4TApVroGZX2iJsxSASL14WJFZB11Pn3KcmXdcjWNgSBJrk6p52X3kGVbQL4rD8UykNTJI7Yt75b0kDWWdT/fu213rk5XL7H/eMw9Qw4PpwB4DJfvSYHBQHbqPA4nAgMBAAGjggFqMIIBZjAMBgNVHRMBAf8EAjAAMB8GA1UdIwQYMBaAFGuVxMQpI8onE8sE8P106s29CP/BMIGHBggrBgEFBQcBAQR7MHkwPgYIKwYBBQUHMAKGMmh0dHA6Ly9wdWIudm5wdC1jYS52bi9jZXJ0cy92bnB0Y2Etc2hhMjU2LTIwMjQuY2VyMDcGCCsGAQUFBzABhitodHRwOi8vb2NzcC1zaGEyNTYudm5wdC1jYS52bi9yZXNwb25kZXIyMDI0MB8GA1UdEQQYMBaBFGR2Y2suaHRoQGJpZHYuY29tLnZuMBUGA1UdJQQOMAwGCisGAQQBgjcKAwwwRAYDVR0fBD0wOzA5oDegNYYzaHR0cDovL2NybC1zaGEyNTYudm5wdC1jYS52bi92bnB0Y2Etc2hhMjU2LTIwMjQuY3JsMB0GA1UdDgQWBBS7PaeullEJ+x1hDsN0dcO6pKhSDzAOBgNVHQ8BAf8EBAMCBPAwDQYJKoZIhvcNAQELBQADggIBANHD2WEBh5mje8caCWIqLaAb40qi1G1G8PV5cdADYXgn7pJgGuz7TNyMkrfByJsksd5tS3QHokF2T270EuXPj/6SXvRIlo4yKREBeqFC7fcCv+ocuytKL2lneUEJkA6q7UobPdlUzRoyUgqIKJnSXMr89KbJ0Ok90B4+5n1N83ie5BuL9l93NGE1AFgggJfEc+/2RP3dFLAONu6i8UmGWKuwR3miIUtusiK9lIJEaTTC4XOU2ZQJ4Xxm4glSozSMbb6XVrfDiW+xKcZ38DmUFtQL/FPykOkD1RJ9++2bBSL7PItZYdSvAhJJwFNfLhEPb42sCIeayludBUdlSj4fd37VLzrpEiBbV5+gY+Q0qgQa/f84VqNGJIiGdv1/m8lktkjsRJA5ZsOBgOOfWQAjqbq0jNpUzaEgTMqeYbbSkK/awxutOzg8X9i3QD3xE3rGjt5WwgSXcwR2XN009Nc1N+cM57tQN7ZXaZErT7CBM7xfaGlgJxFNVGOPrC887PnMu/CWqqwJyKIK7DTH6AXjfwg/klxolPrOeztTXaHlxcYuq7Xd4uLznNEY+9Kh9Ca+LpbV1vp7HcM3Lxu36JNlDDSt6dwcwhe2JuV5eoHfLR4nw5617NJVUJfyzLB7sW2oX3DKs+eK3Sz1BFJ+q6wDO7k6mXMRVppVZNpq5P3ChP93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</Transform>
          <Transform Algorithm="http://www.w3.org/TR/2001/REC-xml-c14n-20010315"/>
        </Transforms>
        <DigestMethod Algorithm="http://www.w3.org/2001/04/xmlenc#sha256"/>
        <DigestValue>nG+msgEohjQDOa++JCDcTko0wDFIImj3YCxyijh8Ilo=</DigestValue>
      </Reference>
      <Reference URI="/xl/calcChain.xml?ContentType=application/vnd.openxmlformats-officedocument.spreadsheetml.calcChain+xml">
        <DigestMethod Algorithm="http://www.w3.org/2001/04/xmlenc#sha256"/>
        <DigestValue>58HtNPVpSu7ej+pLFR10Poi6O6qdbUdnIL4bvtp/zpY=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Kgz2T+jdnPwtS/b6SG36nlMh/tsyQtlsftvhZkyXlb8=</DigestValue>
      </Reference>
      <Reference URI="/xl/drawings/drawing1.xml?ContentType=application/vnd.openxmlformats-officedocument.drawing+xml">
        <DigestMethod Algorithm="http://www.w3.org/2001/04/xmlenc#sha256"/>
        <DigestValue>c+LEnbyxPs15Q74yE1f5Gu7D12iOxUFxyAe8jLiOg1Y=</DigestValue>
      </Reference>
      <Reference URI="/xl/media/image1.png?ContentType=image/png">
        <DigestMethod Algorithm="http://www.w3.org/2001/04/xmlenc#sha256"/>
        <DigestValue>nW2hOUOanxbHMRg2qIT6c6+JIUDHq5OoSjtxS1q6nNs=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4.bin?ContentType=application/vnd.openxmlformats-officedocument.spreadsheetml.printerSettings">
        <DigestMethod Algorithm="http://www.w3.org/2001/04/xmlenc#sha256"/>
        <DigestValue>Hq6yzpAZUBlWDJs7BTeKhuvNwvFzhVypBf0NKsDPGYs=</DigestValue>
      </Reference>
      <Reference URI="/xl/printerSettings/printerSettings5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6.bin?ContentType=application/vnd.openxmlformats-officedocument.spreadsheetml.printerSettings">
        <DigestMethod Algorithm="http://www.w3.org/2001/04/xmlenc#sha256"/>
        <DigestValue>vTaOsvVpQSTcp9TgN2cbaHfhOXrumUZ1V6d4U8HlJeE=</DigestValue>
      </Reference>
      <Reference URI="/xl/printerSettings/printerSettings7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8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sharedStrings.xml?ContentType=application/vnd.openxmlformats-officedocument.spreadsheetml.sharedStrings+xml">
        <DigestMethod Algorithm="http://www.w3.org/2001/04/xmlenc#sha256"/>
        <DigestValue>KioYMMSjVaX+QsWocRXL88SWuBPCD0RwN58MLMEPgKc=</DigestValue>
      </Reference>
      <Reference URI="/xl/styles.xml?ContentType=application/vnd.openxmlformats-officedocument.spreadsheetml.styles+xml">
        <DigestMethod Algorithm="http://www.w3.org/2001/04/xmlenc#sha256"/>
        <DigestValue>EbliD7gdKuk3wJfaH6nuYWiYdth/szmVtxFwugZhiB4=</DigestValue>
      </Reference>
      <Reference URI="/xl/theme/theme1.xml?ContentType=application/vnd.openxmlformats-officedocument.theme+xml">
        <DigestMethod Algorithm="http://www.w3.org/2001/04/xmlenc#sha256"/>
        <DigestValue>huwkcPpYYUMl7xsEgPy/DutPJ6II5cdi30kWanGUeYg=</DigestValue>
      </Reference>
      <Reference URI="/xl/workbook.xml?ContentType=application/vnd.openxmlformats-officedocument.spreadsheetml.sheet.main+xml">
        <DigestMethod Algorithm="http://www.w3.org/2001/04/xmlenc#sha256"/>
        <DigestValue>BgjbjOFam0zkehogBbP1MZGlmnWESJylMxGeN0RYRTM=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QSYMNFtFM/We0x/y91OmLCZOt/Fg9jrJRLrG/1nsbrY=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Auuqa0XyaXU4hdxM770k/DVyj5HFS3KFPVMKRz5ysj0=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KT/CqvyuV6uSjWC5ynXnrxXR9G3iaDSosVAugHGTKbE=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/3ofRylsUvlPscG1Xoa4Kgh1ir9P8tW/F7PDlnplt1o=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yc48oc/QmVpCKOyTQC/b+mtn1WuyjRR/gC7AuLuMWdI=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FDvnHPD6/CGwKxcEIE18HsOXjfGgVY46IoBPe6h8Lj0=</DigestValue>
      </Reference>
      <Reference URI="/xl/worksheets/sheet1.xml?ContentType=application/vnd.openxmlformats-officedocument.spreadsheetml.worksheet+xml">
        <DigestMethod Algorithm="http://www.w3.org/2001/04/xmlenc#sha256"/>
        <DigestValue>G2woN2tykG8CkxnIS3FseQx011tDpDfp/SwG+Sgf99I=</DigestValue>
      </Reference>
      <Reference URI="/xl/worksheets/sheet2.xml?ContentType=application/vnd.openxmlformats-officedocument.spreadsheetml.worksheet+xml">
        <DigestMethod Algorithm="http://www.w3.org/2001/04/xmlenc#sha256"/>
        <DigestValue>lXQ19UErVnzildwDMu4PVct2XxTtWWG2MP3YnfPtG04=</DigestValue>
      </Reference>
      <Reference URI="/xl/worksheets/sheet3.xml?ContentType=application/vnd.openxmlformats-officedocument.spreadsheetml.worksheet+xml">
        <DigestMethod Algorithm="http://www.w3.org/2001/04/xmlenc#sha256"/>
        <DigestValue>08r0XWbihOZ8N9Z3ZQN8CVU67jX1rJhjXCYLqCOLguU=</DigestValue>
      </Reference>
      <Reference URI="/xl/worksheets/sheet4.xml?ContentType=application/vnd.openxmlformats-officedocument.spreadsheetml.worksheet+xml">
        <DigestMethod Algorithm="http://www.w3.org/2001/04/xmlenc#sha256"/>
        <DigestValue>1S3D8G9soI5rYvVaFI6L53ocEIoAMUxgftzASpQnUAw=</DigestValue>
      </Reference>
      <Reference URI="/xl/worksheets/sheet5.xml?ContentType=application/vnd.openxmlformats-officedocument.spreadsheetml.worksheet+xml">
        <DigestMethod Algorithm="http://www.w3.org/2001/04/xmlenc#sha256"/>
        <DigestValue>qzKtvSQgFZst/QPK31fIGzF1q5ae5aeuUCav8YxvkvQ=</DigestValue>
      </Reference>
      <Reference URI="/xl/worksheets/sheet6.xml?ContentType=application/vnd.openxmlformats-officedocument.spreadsheetml.worksheet+xml">
        <DigestMethod Algorithm="http://www.w3.org/2001/04/xmlenc#sha256"/>
        <DigestValue>pgH2X642qJgXPDs3sJSqrxyyg9jpWhnB+C5wDiF6JQA=</DigestValue>
      </Reference>
      <Reference URI="/xl/worksheets/sheet7.xml?ContentType=application/vnd.openxmlformats-officedocument.spreadsheetml.worksheet+xml">
        <DigestMethod Algorithm="http://www.w3.org/2001/04/xmlenc#sha256"/>
        <DigestValue>2ukjCs2/YqcbwPDmlzImP3N1135gvjrr4ZFEYw/9mPA=</DigestValue>
      </Reference>
      <Reference URI="/xl/worksheets/sheet8.xml?ContentType=application/vnd.openxmlformats-officedocument.spreadsheetml.worksheet+xml">
        <DigestMethod Algorithm="http://www.w3.org/2001/04/xmlenc#sha256"/>
        <DigestValue>m/XwoiXYlgTKWrkVKW976kln2EbVK5V99uOZJaqKoWg=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2026-04-20T08:21:33Z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2026-04-20T08:21:33Z</xd:SigningTime>
          <xd:SigningCertificate>
            <xd:Cert>
              <xd:CertDigest>
                <DigestMethod Algorithm="http://www.w3.org/2001/04/xmlenc#sha256"/>
                <DigestValue>rjSldB5AbmFT7Cq1TGAN1hAo7BJQV8n3VFWtxmrtrWY=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Y7RZc2rCNStwJNzfqIqF5WtwU0xdjdiKhy5UXHz433k=</DigestValue>
    </Reference>
    <Reference Type="http://www.w3.org/2000/09/xmldsig#Object" URI="#idOfficeObject">
      <DigestMethod Algorithm="http://www.w3.org/2001/04/xmlenc#sha256"/>
      <DigestValue>+knhtkniEhS0IyqnHYBzM5NTkzyRW9p4EKnIfwFBfOU=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HZrfW0dB5DZgExgTu7Cm3AmPKr4xFlDiQGu3OXDYw4o=</DigestValue>
    </Reference>
  </SignedInfo>
  <SignatureValue>zGlY5SJ18Y8d06EpJDFH3VrVTHj3WKWpZdbAeyw+bRb3wC4T34QDSUimQe11/5NPNX+w7f+hA5Ya
WgNhsDQ7iwDJ1IxCqcPCxuzifBK+QAGWtDvfJiiVR93D6DhSHcPDSQsUGYUL3oqZT3AH8Qx0oTXU
KPn9UxuWt90PyfWkjVxvz0E4Iet7tAsArLxJZfi/LHwRhcn1LyOet63sM2wCHuDy8tX7i93O/Rw5
+G9p1+LYg6xIPSws2ufCjqtzjFTD11wfYXfFriXLo+lfe6wB94dYAoaFeLQ/0gfdvyHupZRDJ4O1
Fd8OeGzjVCPN/Ao7kUFdzzZuWOwAM1KYa3kRLw==</SignatureValue>
  <KeyInfo>
    <X509Data>
      <X509Certificate>MIIF8jCCA9qgAwIBAgIQVAEBAdwbWRAymPV7b6dB0DANBgkqhkiG9w0BAQsFADBZMRUwEwYDVQQDDAxWTlBULUNBIFNIQTIxMzAxBgNVBAoMKlZJRVROQU0gUE9TVFMgQU5EIFRFTEVDT01NVU5JQ0FUSU9OUyBHUk9VUDELMAkGA1UEBhMCVk4wHhcNMjUwNTE0MDgzMjE0WhcNMjgwNjAxMDgwMjAwWjCBnTELMAkGA1UEBhMCVk4xEjAQBgNVBAgMCUjDgCBO4buYSTEcMBoGA1UEBwwTUXXhuq1uIEhvw6BuIEtp4bq/bTE8MDoGA1UEAwwzQ8O0bmcgVHkgQ+G7lSBQaOG6p24gUXXhuqNuIEzDvSBRdeG7uSBL4bu5IFRoxrDGoW5nMR4wHAYKCZImiZPyLGQBAQwOTVNUOjAxMDI5OTU3NDkwggEiMA0GCSqGSIb3DQEBAQUAA4IBDwAwggEKAoIBAQD3ovwFytK9pEw1/7VpGMmAqs0icTxSdJzGLqXCqGT3xQXjghjszcZb47ogEjMVrM8crZO+WKYn3PfWQe4npHmoFFAk26iD8V9HzMQjYvYMEq48Vv1H6/Vzfb9MC0sw4BWamWyGUCDmx4KhQZZrSYg8HQjQgKH8f8J8RpB9iF/EdYeUzyEAP9jn7XCg1iOaAG0Vv6jqQQZjNdGG38G0mZiJcU2tfHSA+RgMAEWGdY5Ueuil5pvfv2XzaOiHK0Y8GbClZAfcpOxfSAmuw9SG926BF2KNeLYq7n6tpGZgOWrqdQyoSli/fzXvho3LjWv+ANRfVBQzckAls0TDB74bnqrjAgMBAAGjggFvMIIBazAMBgNVHRMBAf8EAjAAMB8GA1UdIwQYMBaAFGuVxMQpI8onE8sE8P106s29CP/BMIGHBggrBgEFBQcBAQR7MHkwPgYIKwYBBQUHMAKGMmh0dHA6Ly9wdWIudm5wdC1jYS52bi9jZXJ0cy92bnB0Y2Etc2hhMjU2LTIwMjQuY2VyMDcGCCsGAQUFBzABhitodHRwOi8vb2NzcC1zaGEyNTYudm5wdC1jYS52bi9yZXNwb25kZXIyMDI0MCQGA1UdEQQdMBuBGWFuaGxnaEB0ZWNoY29uYmFuay5jb20udm4wFQYDVR0lBA4wDAYKKwYBBAGCNwoDDDBEBgNVHR8EPTA7MDmgN6A1hjNodHRwOi8vY3JsLXNoYTI1Ni52bnB0LWNhLnZuL3ZucHRjYS1zaGEyNTYtMjAyNC5jcmwwHQYDVR0OBBYEFOd+zbhWxTvVglvtxw2EzZRwXytSMA4GA1UdDwEB/wQEAwIE8DANBgkqhkiG9w0BAQsFAAOCAgEAKanHDvhosvhG2ZwYwXEDE/6ydWstRPWoR3/G98n2KwgTu233ZnMpCGe5XsK7FTveL/aNs7MG3YsEILVYoizxmbosiTsp32y0XvfvogYRDbR1IC3w+POyDHAD08w3wfzPUGb5udkvlLynpvX8sG1bJ/4BqTbTsPGVyNqlIQZg5rv6wngD419BSbMwg3pxxZ93fwqpRc8qRHkINxu5nZmLsf1BptOFSL1a7sasx92d+P9jtGvbe4b1vvmezGvyZNUFv6NQcqb5zNi/bcW/mRxOFeT7yF8psDUQY0blqySNKEcIfr6Hqu3aYWHpgOMkJ50bzLgxKdS37nd/AaNNGw8PPXUSZtxswDoB+grWdDPCCZ/W1HXuOA6UUy9zBLdCMCdMiaM97OmHSKWDynLOCLAazMy1d0ZhqQ+TGBmqWuNoBB3TMBP+ea7cszEK/yQqE3i8qVIR3KtxtwpqhC0D4lrABaFj7fe3t/JPParxkAvjTyKlMznFNBkW+SIrB4BtPGGL9hskbXfzqqKBQtxILHUAodfBIfnnPry74hAG71heDE64i4T/4XrAWGOA5/F6/4HK960SaaoFmWGqETX9caI344vF0wNKyGmRy97KBzVKUwcVhpd1O8KRLZwopsEZWl988m3I3vn5y5XR5pXqTgn9kqYnwwAOXsH3PkZxGizy/vk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</Transform>
          <Transform Algorithm="http://www.w3.org/TR/2001/REC-xml-c14n-20010315"/>
        </Transforms>
        <DigestMethod Algorithm="http://www.w3.org/2001/04/xmlenc#sha256"/>
        <DigestValue>nG+msgEohjQDOa++JCDcTko0wDFIImj3YCxyijh8Ilo=</DigestValue>
      </Reference>
      <Reference URI="/xl/calcChain.xml?ContentType=application/vnd.openxmlformats-officedocument.spreadsheetml.calcChain+xml">
        <DigestMethod Algorithm="http://www.w3.org/2001/04/xmlenc#sha256"/>
        <DigestValue>58HtNPVpSu7ej+pLFR10Poi6O6qdbUdnIL4bvtp/zpY=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Kgz2T+jdnPwtS/b6SG36nlMh/tsyQtlsftvhZkyXlb8=</DigestValue>
      </Reference>
      <Reference URI="/xl/drawings/drawing1.xml?ContentType=application/vnd.openxmlformats-officedocument.drawing+xml">
        <DigestMethod Algorithm="http://www.w3.org/2001/04/xmlenc#sha256"/>
        <DigestValue>c+LEnbyxPs15Q74yE1f5Gu7D12iOxUFxyAe8jLiOg1Y=</DigestValue>
      </Reference>
      <Reference URI="/xl/media/image1.png?ContentType=image/png">
        <DigestMethod Algorithm="http://www.w3.org/2001/04/xmlenc#sha256"/>
        <DigestValue>nW2hOUOanxbHMRg2qIT6c6+JIUDHq5OoSjtxS1q6nNs=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4.bin?ContentType=application/vnd.openxmlformats-officedocument.spreadsheetml.printerSettings">
        <DigestMethod Algorithm="http://www.w3.org/2001/04/xmlenc#sha256"/>
        <DigestValue>Hq6yzpAZUBlWDJs7BTeKhuvNwvFzhVypBf0NKsDPGYs=</DigestValue>
      </Reference>
      <Reference URI="/xl/printerSettings/printerSettings5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6.bin?ContentType=application/vnd.openxmlformats-officedocument.spreadsheetml.printerSettings">
        <DigestMethod Algorithm="http://www.w3.org/2001/04/xmlenc#sha256"/>
        <DigestValue>vTaOsvVpQSTcp9TgN2cbaHfhOXrumUZ1V6d4U8HlJeE=</DigestValue>
      </Reference>
      <Reference URI="/xl/printerSettings/printerSettings7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8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sharedStrings.xml?ContentType=application/vnd.openxmlformats-officedocument.spreadsheetml.sharedStrings+xml">
        <DigestMethod Algorithm="http://www.w3.org/2001/04/xmlenc#sha256"/>
        <DigestValue>KioYMMSjVaX+QsWocRXL88SWuBPCD0RwN58MLMEPgKc=</DigestValue>
      </Reference>
      <Reference URI="/xl/styles.xml?ContentType=application/vnd.openxmlformats-officedocument.spreadsheetml.styles+xml">
        <DigestMethod Algorithm="http://www.w3.org/2001/04/xmlenc#sha256"/>
        <DigestValue>EbliD7gdKuk3wJfaH6nuYWiYdth/szmVtxFwugZhiB4=</DigestValue>
      </Reference>
      <Reference URI="/xl/theme/theme1.xml?ContentType=application/vnd.openxmlformats-officedocument.theme+xml">
        <DigestMethod Algorithm="http://www.w3.org/2001/04/xmlenc#sha256"/>
        <DigestValue>huwkcPpYYUMl7xsEgPy/DutPJ6II5cdi30kWanGUeYg=</DigestValue>
      </Reference>
      <Reference URI="/xl/workbook.xml?ContentType=application/vnd.openxmlformats-officedocument.spreadsheetml.sheet.main+xml">
        <DigestMethod Algorithm="http://www.w3.org/2001/04/xmlenc#sha256"/>
        <DigestValue>BgjbjOFam0zkehogBbP1MZGlmnWESJylMxGeN0RYRTM=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QSYMNFtFM/We0x/y91OmLCZOt/Fg9jrJRLrG/1nsbrY=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Auuqa0XyaXU4hdxM770k/DVyj5HFS3KFPVMKRz5ysj0=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KT/CqvyuV6uSjWC5ynXnrxXR9G3iaDSosVAugHGTKbE=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/3ofRylsUvlPscG1Xoa4Kgh1ir9P8tW/F7PDlnplt1o=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yc48oc/QmVpCKOyTQC/b+mtn1WuyjRR/gC7AuLuMWdI=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FDvnHPD6/CGwKxcEIE18HsOXjfGgVY46IoBPe6h8Lj0=</DigestValue>
      </Reference>
      <Reference URI="/xl/worksheets/sheet1.xml?ContentType=application/vnd.openxmlformats-officedocument.spreadsheetml.worksheet+xml">
        <DigestMethod Algorithm="http://www.w3.org/2001/04/xmlenc#sha256"/>
        <DigestValue>G2woN2tykG8CkxnIS3FseQx011tDpDfp/SwG+Sgf99I=</DigestValue>
      </Reference>
      <Reference URI="/xl/worksheets/sheet2.xml?ContentType=application/vnd.openxmlformats-officedocument.spreadsheetml.worksheet+xml">
        <DigestMethod Algorithm="http://www.w3.org/2001/04/xmlenc#sha256"/>
        <DigestValue>lXQ19UErVnzildwDMu4PVct2XxTtWWG2MP3YnfPtG04=</DigestValue>
      </Reference>
      <Reference URI="/xl/worksheets/sheet3.xml?ContentType=application/vnd.openxmlformats-officedocument.spreadsheetml.worksheet+xml">
        <DigestMethod Algorithm="http://www.w3.org/2001/04/xmlenc#sha256"/>
        <DigestValue>08r0XWbihOZ8N9Z3ZQN8CVU67jX1rJhjXCYLqCOLguU=</DigestValue>
      </Reference>
      <Reference URI="/xl/worksheets/sheet4.xml?ContentType=application/vnd.openxmlformats-officedocument.spreadsheetml.worksheet+xml">
        <DigestMethod Algorithm="http://www.w3.org/2001/04/xmlenc#sha256"/>
        <DigestValue>1S3D8G9soI5rYvVaFI6L53ocEIoAMUxgftzASpQnUAw=</DigestValue>
      </Reference>
      <Reference URI="/xl/worksheets/sheet5.xml?ContentType=application/vnd.openxmlformats-officedocument.spreadsheetml.worksheet+xml">
        <DigestMethod Algorithm="http://www.w3.org/2001/04/xmlenc#sha256"/>
        <DigestValue>qzKtvSQgFZst/QPK31fIGzF1q5ae5aeuUCav8YxvkvQ=</DigestValue>
      </Reference>
      <Reference URI="/xl/worksheets/sheet6.xml?ContentType=application/vnd.openxmlformats-officedocument.spreadsheetml.worksheet+xml">
        <DigestMethod Algorithm="http://www.w3.org/2001/04/xmlenc#sha256"/>
        <DigestValue>pgH2X642qJgXPDs3sJSqrxyyg9jpWhnB+C5wDiF6JQA=</DigestValue>
      </Reference>
      <Reference URI="/xl/worksheets/sheet7.xml?ContentType=application/vnd.openxmlformats-officedocument.spreadsheetml.worksheet+xml">
        <DigestMethod Algorithm="http://www.w3.org/2001/04/xmlenc#sha256"/>
        <DigestValue>2ukjCs2/YqcbwPDmlzImP3N1135gvjrr4ZFEYw/9mPA=</DigestValue>
      </Reference>
      <Reference URI="/xl/worksheets/sheet8.xml?ContentType=application/vnd.openxmlformats-officedocument.spreadsheetml.worksheet+xml">
        <DigestMethod Algorithm="http://www.w3.org/2001/04/xmlenc#sha256"/>
        <DigestValue>m/XwoiXYlgTKWrkVKW976kln2EbVK5V99uOZJaqKoWg=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2026-04-20T11:14:42Z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16.0.19127/27</OfficeVersion>
          <ApplicationVersion>16.0.19127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2026-04-20T11:14:42Z</xd:SigningTime>
          <xd:SigningCertificate>
            <xd:Cert>
              <xd:CertDigest>
                <DigestMethod Algorithm="http://www.w3.org/2001/04/xmlenc#sha256"/>
                <DigestValue>U57jdGlOkVuvCRNT82prDBvbpv83F9Ylt12HCgE3XI8=</DigestValue>
              </xd:CertDigest>
              <xd:IssuerSerial>
                <X509IssuerName>C=VN, O=VIETNAM POSTS AND TELECOMMUNICATIONS GROUP, CN=VNPT-CA SHA2</X509IssuerName>
                <X509SerialNumber>111660364372548998064719409594478576080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Recon</vt:lpstr>
      <vt:lpstr>UPCOM</vt:lpstr>
      <vt:lpstr>RIGHT VALUATION</vt:lpstr>
      <vt:lpstr>Entries</vt:lpstr>
      <vt:lpstr>TD DATA</vt:lpstr>
      <vt:lpstr>PL25 to print</vt:lpstr>
      <vt:lpstr>Distributor code</vt:lpstr>
      <vt:lpstr>Sheet2</vt:lpstr>
      <vt:lpstr>Entries!Print_Area</vt:lpstr>
      <vt:lpstr>'PL25 to print'!Print_Area</vt:lpstr>
      <vt:lpstr>'RIGHT VALUATION'!Print_Area</vt:lpstr>
      <vt:lpstr>'PL25 to print'!Print_Titles</vt:lpstr>
    </vt:vector>
  </TitlesOfParts>
  <Company>Standard Chartered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1487761</dc:creator>
  <cp:lastModifiedBy>NGUYEN THI MY DUNG</cp:lastModifiedBy>
  <cp:lastPrinted>2024-12-09T04:11:50Z</cp:lastPrinted>
  <dcterms:created xsi:type="dcterms:W3CDTF">2014-09-25T08:23:57Z</dcterms:created>
  <dcterms:modified xsi:type="dcterms:W3CDTF">2026-04-20T07:12:58Z</dcterms:modified>
</cp:coreProperties>
</file>