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20" i="27" l="1"/>
  <c r="E52" i="27" l="1"/>
  <c r="E53" i="27" s="1"/>
  <c r="E25" i="27" l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<sst xmlns="http://schemas.openxmlformats.org/spreadsheetml/2006/main" count="1394" uniqueCount="601">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</sst>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7" t="s">
        <v>50</v>
      </c>
      <c r="B2" s="328"/>
      <c r="C2" s="328"/>
      <c r="D2" s="328"/>
      <c r="E2" s="328"/>
      <c r="F2" s="3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9" t="s">
        <v>51</v>
      </c>
      <c r="D3" s="329"/>
      <c r="E3" s="329"/>
      <c r="F3" s="329"/>
      <c r="G3" s="329"/>
      <c r="H3" s="329"/>
      <c r="I3" s="329"/>
      <c r="J3" s="329"/>
      <c r="K3" s="329"/>
      <c r="L3" s="329"/>
      <c r="M3" s="330" t="s">
        <v>23</v>
      </c>
      <c r="N3" s="337"/>
      <c r="O3" s="344" t="s">
        <v>24</v>
      </c>
      <c r="P3" s="345"/>
      <c r="Q3" s="330" t="s">
        <v>5</v>
      </c>
      <c r="R3" s="330"/>
      <c r="S3" s="337"/>
      <c r="T3" s="332"/>
      <c r="U3" s="339" t="s">
        <v>26</v>
      </c>
      <c r="V3" s="340"/>
      <c r="W3" s="341" t="s">
        <v>25</v>
      </c>
    </row>
    <row r="4" spans="1:23" ht="12.75" customHeight="1">
      <c r="A4" s="337" t="s">
        <v>27</v>
      </c>
      <c r="B4" s="330" t="s">
        <v>28</v>
      </c>
      <c r="C4" s="330" t="s">
        <v>29</v>
      </c>
      <c r="D4" s="330" t="s">
        <v>30</v>
      </c>
      <c r="E4" s="330" t="s">
        <v>31</v>
      </c>
      <c r="F4" s="330" t="s">
        <v>32</v>
      </c>
      <c r="G4" s="330" t="s">
        <v>33</v>
      </c>
      <c r="H4" s="333" t="s">
        <v>52</v>
      </c>
      <c r="I4" s="330" t="s">
        <v>34</v>
      </c>
      <c r="J4" s="332"/>
      <c r="K4" s="330" t="s">
        <v>35</v>
      </c>
      <c r="L4" s="330" t="s">
        <v>36</v>
      </c>
      <c r="M4" s="330" t="s">
        <v>35</v>
      </c>
      <c r="N4" s="330" t="s">
        <v>37</v>
      </c>
      <c r="O4" s="330" t="s">
        <v>35</v>
      </c>
      <c r="P4" s="330" t="s">
        <v>37</v>
      </c>
      <c r="Q4" s="330" t="s">
        <v>38</v>
      </c>
      <c r="R4" s="330" t="s">
        <v>39</v>
      </c>
      <c r="S4" s="330" t="s">
        <v>36</v>
      </c>
      <c r="T4" s="330" t="s">
        <v>39</v>
      </c>
      <c r="U4" s="333" t="s">
        <v>36</v>
      </c>
      <c r="V4" s="330" t="s">
        <v>39</v>
      </c>
      <c r="W4" s="342"/>
    </row>
    <row r="5" spans="1:23">
      <c r="A5" s="332"/>
      <c r="B5" s="332"/>
      <c r="C5" s="332"/>
      <c r="D5" s="332"/>
      <c r="E5" s="332"/>
      <c r="F5" s="332"/>
      <c r="G5" s="332"/>
      <c r="H5" s="334"/>
      <c r="I5" s="106" t="s">
        <v>40</v>
      </c>
      <c r="J5" s="106" t="s">
        <v>41</v>
      </c>
      <c r="K5" s="332"/>
      <c r="L5" s="332"/>
      <c r="M5" s="332"/>
      <c r="N5" s="332"/>
      <c r="O5" s="332"/>
      <c r="P5" s="332"/>
      <c r="Q5" s="331"/>
      <c r="R5" s="331"/>
      <c r="S5" s="332"/>
      <c r="T5" s="331"/>
      <c r="U5" s="334"/>
      <c r="V5" s="338"/>
      <c r="W5" s="34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5" t="s">
        <v>5</v>
      </c>
      <c r="B179" s="33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51" t="s">
        <v>210</v>
      </c>
      <c r="B1" s="351"/>
      <c r="C1" s="351"/>
      <c r="D1" s="351"/>
      <c r="E1" s="351"/>
      <c r="F1" s="351"/>
      <c r="G1" s="35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52" t="e">
        <f>#REF!</f>
        <v>#REF!</v>
      </c>
      <c r="C2" s="353"/>
      <c r="D2" s="35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0"/>
      <c r="C3" s="350"/>
      <c r="D3" s="35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6">
        <v>41948</v>
      </c>
      <c r="C4" s="346"/>
      <c r="D4" s="34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6">
        <v>41949</v>
      </c>
      <c r="C5" s="346"/>
      <c r="D5" s="34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0">
        <v>111000</v>
      </c>
      <c r="C6" s="350"/>
      <c r="D6" s="35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8">
        <f>+$B$6*$F$7/$C$7</f>
        <v>111000</v>
      </c>
      <c r="C8" s="348"/>
      <c r="D8" s="34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6" t="s">
        <v>226</v>
      </c>
      <c r="C9" s="346"/>
      <c r="D9" s="34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0" t="e">
        <f>VLOOKUP(I11,#REF!,4,0)*1000</f>
        <v>#REF!</v>
      </c>
      <c r="C11" s="350"/>
      <c r="D11" s="35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8" t="e">
        <f>+ ROUND((B11-B19)*F10/C10,0)</f>
        <v>#REF!</v>
      </c>
      <c r="C12" s="348"/>
      <c r="D12" s="34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9" t="s">
        <v>212</v>
      </c>
      <c r="C13" s="349"/>
      <c r="D13" s="34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8">
        <f>+IF($E$13=1,ROUNDDOWN($B$8*$F$10/$C$10,0),IF(MROUND($B$8*$F$10/$C$10,10)-($B$8*$F$10/$C$10)&gt;0,MROUND($B$8*$F$10/$C$10,10)-10,MROUND($B$8*$F$10/$C$10,10)))</f>
        <v>55500</v>
      </c>
      <c r="C14" s="348"/>
      <c r="D14" s="34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8">
        <f>ROUNDDOWN($B$8*$F$10/$C$10,0)-B14</f>
        <v>0</v>
      </c>
      <c r="C15" s="348"/>
      <c r="D15" s="34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9" t="s">
        <v>223</v>
      </c>
      <c r="C16" s="349"/>
      <c r="D16" s="34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0">
        <v>10000</v>
      </c>
      <c r="C17" s="350"/>
      <c r="D17" s="35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8">
        <f>+IF($E$16=1,B17*B15,0)</f>
        <v>0</v>
      </c>
      <c r="C18" s="348"/>
      <c r="D18" s="34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0">
        <v>10000</v>
      </c>
      <c r="C19" s="350"/>
      <c r="D19" s="35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8">
        <f>+B19*B14</f>
        <v>555000000</v>
      </c>
      <c r="C20" s="348"/>
      <c r="D20" s="34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6"/>
      <c r="C21" s="346"/>
      <c r="D21" s="34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7" t="s">
        <v>241</v>
      </c>
      <c r="F23" s="347"/>
      <c r="G23" s="34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6" zoomScale="93" zoomScaleNormal="93" zoomScaleSheetLayoutView="93" workbookViewId="0">
      <selection activeCell="D21" sqref="D2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2" t="s">
        <v>561</v>
      </c>
      <c r="B1" s="362"/>
      <c r="C1" s="362"/>
      <c r="D1" s="362"/>
      <c r="E1" s="362"/>
      <c r="F1" s="362"/>
    </row>
    <row r="2" spans="1:6" ht="15.75" customHeight="1">
      <c r="A2" s="383" t="s">
        <v>562</v>
      </c>
      <c r="B2" s="383"/>
      <c r="C2" s="383"/>
      <c r="D2" s="383"/>
      <c r="E2" s="383"/>
      <c r="F2" s="383"/>
    </row>
    <row r="3" spans="1:6" ht="19.5" customHeight="1">
      <c r="A3" s="384" t="s">
        <v>580</v>
      </c>
      <c r="B3" s="384"/>
      <c r="C3" s="384"/>
      <c r="D3" s="384"/>
      <c r="E3" s="384"/>
      <c r="F3" s="384"/>
    </row>
    <row r="4" spans="1:6" ht="18" customHeight="1">
      <c r="A4" s="385" t="s">
        <v>563</v>
      </c>
      <c r="B4" s="385"/>
      <c r="C4" s="385"/>
      <c r="D4" s="385"/>
      <c r="E4" s="385"/>
      <c r="F4" s="385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2" t="s">
        <v>564</v>
      </c>
      <c r="B6" s="362"/>
      <c r="C6" s="362"/>
      <c r="D6" s="362"/>
      <c r="E6" s="362"/>
      <c r="F6" s="362"/>
    </row>
    <row r="7" spans="1:6" ht="15.75" customHeight="1">
      <c r="A7" s="362" t="s">
        <v>565</v>
      </c>
      <c r="B7" s="362"/>
      <c r="C7" s="362"/>
      <c r="D7" s="362"/>
      <c r="E7" s="362"/>
      <c r="F7" s="362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3" t="s">
        <v>570</v>
      </c>
      <c r="B18" s="393"/>
      <c r="C18" s="393"/>
      <c r="D18" s="161" t="str">
        <f>"Từ ngày "&amp;TEXT(F25+1,"dd/mm/yyyy")&amp;" đến "&amp;TEXT(E25,"dd/mm/yyyy")</f>
        <v>Từ ngày 20/04/2026 đến 26/04/2026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20/04/2026 to 26/04/2026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E25+1+1</f>
        <v>46140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46140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6" t="s">
        <v>531</v>
      </c>
      <c r="B23" s="387"/>
      <c r="C23" s="388" t="s">
        <v>541</v>
      </c>
      <c r="D23" s="387"/>
      <c r="E23" s="179" t="s">
        <v>542</v>
      </c>
      <c r="F23" s="261" t="s">
        <v>542</v>
      </c>
      <c r="I23" s="180"/>
    </row>
    <row r="24" spans="1:9" ht="15.75" customHeight="1">
      <c r="A24" s="389" t="s">
        <v>27</v>
      </c>
      <c r="B24" s="390"/>
      <c r="C24" s="391" t="s">
        <v>330</v>
      </c>
      <c r="D24" s="39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46138</v>
      </c>
      <c r="F25" s="186">
        <v>46131</v>
      </c>
      <c r="G25" s="187"/>
      <c r="I25" s="180"/>
    </row>
    <row r="26" spans="1:9" ht="15.75" customHeight="1">
      <c r="A26" s="381" t="s">
        <v>572</v>
      </c>
      <c r="B26" s="382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7">
        <v>1</v>
      </c>
      <c r="B28" s="378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9">
        <v>1.1000000000000001</v>
      </c>
      <c r="B30" s="380"/>
      <c r="C30" s="202" t="s">
        <v>582</v>
      </c>
      <c r="D30" s="203"/>
      <c r="E30" s="162">
        <f>F34</f>
        <v>118647452204</v>
      </c>
      <c r="F30" s="271">
        <v>112199313974</v>
      </c>
      <c r="G30" s="204"/>
      <c r="H30" s="204"/>
      <c r="I30" s="180"/>
    </row>
    <row r="31" spans="1:9" ht="15.75" customHeight="1">
      <c r="A31" s="395">
        <v>1.2</v>
      </c>
      <c r="B31" s="396"/>
      <c r="C31" s="205" t="s">
        <v>583</v>
      </c>
      <c r="D31" s="206"/>
      <c r="E31" s="249">
        <f>F35</f>
        <v>16046.53</v>
      </c>
      <c r="F31" s="272">
        <v>15936.81</v>
      </c>
      <c r="G31" s="204"/>
      <c r="H31" s="204"/>
      <c r="I31" s="180"/>
    </row>
    <row r="32" spans="1:9" ht="15.75" customHeight="1">
      <c r="A32" s="377">
        <v>2</v>
      </c>
      <c r="B32" s="378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9">
        <v>2.1</v>
      </c>
      <c r="B34" s="380"/>
      <c r="C34" s="202" t="s">
        <v>584</v>
      </c>
      <c r="D34" s="203"/>
      <c r="E34" s="162">
        <v>119322956189</v>
      </c>
      <c r="F34" s="271">
        <v>118647452204</v>
      </c>
      <c r="G34" s="204"/>
      <c r="H34" s="204"/>
      <c r="I34" s="209"/>
    </row>
    <row r="35" spans="1:9" ht="15.75" customHeight="1">
      <c r="A35" s="395">
        <v>2.2000000000000002</v>
      </c>
      <c r="B35" s="396"/>
      <c r="C35" s="210" t="s">
        <v>585</v>
      </c>
      <c r="D35" s="201"/>
      <c r="E35" s="249">
        <v>15908.09</v>
      </c>
      <c r="F35" s="272">
        <v>16046.53</v>
      </c>
      <c r="G35" s="204"/>
      <c r="H35" s="204"/>
    </row>
    <row r="36" spans="1:9" ht="15.75" customHeight="1">
      <c r="A36" s="364">
        <v>3</v>
      </c>
      <c r="B36" s="36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675503985</v>
      </c>
      <c r="F37" s="276">
        <v>6448138230</v>
      </c>
      <c r="G37" s="204"/>
      <c r="H37" s="204"/>
    </row>
    <row r="38" spans="1:9" ht="15.75" customHeight="1">
      <c r="A38" s="366">
        <v>3.1</v>
      </c>
      <c r="B38" s="36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-1034924236</v>
      </c>
      <c r="F39" s="277">
        <v>786124971</v>
      </c>
      <c r="G39" s="204"/>
      <c r="H39" s="204"/>
    </row>
    <row r="40" spans="1:9" ht="15.75" customHeight="1">
      <c r="A40" s="368">
        <v>3.2</v>
      </c>
      <c r="B40" s="36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1710428221</v>
      </c>
      <c r="F41" s="276">
        <v>5662013259</v>
      </c>
      <c r="G41" s="204"/>
      <c r="H41" s="204"/>
    </row>
    <row r="42" spans="1:9" ht="15.75" customHeight="1">
      <c r="A42" s="368">
        <v>3.3</v>
      </c>
      <c r="B42" s="36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64">
        <v>4</v>
      </c>
      <c r="B44" s="370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-8.6274104120953599E-3</v>
      </c>
      <c r="F45" s="282">
        <v>6.8846902234513951E-3</v>
      </c>
      <c r="G45" s="195"/>
      <c r="H45" s="204"/>
    </row>
    <row r="46" spans="1:9" ht="15.75" customHeight="1">
      <c r="A46" s="364">
        <v>5</v>
      </c>
      <c r="B46" s="370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5">
        <v>5.0999999999999996</v>
      </c>
      <c r="B48" s="376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75">
        <v>5.2</v>
      </c>
      <c r="B49" s="376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73">
        <v>6</v>
      </c>
      <c r="B50" s="374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5">
        <v>6.1</v>
      </c>
      <c r="B51" s="376">
        <v>6.1</v>
      </c>
      <c r="C51" s="239" t="s">
        <v>594</v>
      </c>
      <c r="D51" s="240"/>
      <c r="E51" s="269">
        <v>44220.78</v>
      </c>
      <c r="F51" s="269">
        <v>44033.83</v>
      </c>
      <c r="G51" s="289"/>
      <c r="H51" s="204"/>
    </row>
    <row r="52" spans="1:12" ht="15.75" customHeight="1">
      <c r="A52" s="375">
        <v>6.2</v>
      </c>
      <c r="B52" s="376"/>
      <c r="C52" s="202" t="s">
        <v>588</v>
      </c>
      <c r="D52" s="234"/>
      <c r="E52" s="290">
        <f>E35*E51</f>
        <v>703468148.11019993</v>
      </c>
      <c r="F52" s="269">
        <v>706590174.1099</v>
      </c>
      <c r="G52" s="288"/>
      <c r="H52" s="204"/>
    </row>
    <row r="53" spans="1:12" ht="15.75" customHeight="1" thickBot="1">
      <c r="A53" s="371">
        <v>6.2</v>
      </c>
      <c r="B53" s="372">
        <v>6.3</v>
      </c>
      <c r="C53" s="241" t="s">
        <v>593</v>
      </c>
      <c r="D53" s="241"/>
      <c r="E53" s="270">
        <f>E52/E34</f>
        <v>5.8954971497349679E-3</v>
      </c>
      <c r="F53" s="270">
        <v>5.9553758718308026E-3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94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OJX1EGm6Gzar9wNKutEG/6dYwd800qFMQQeUBltigMk=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HPEvkat37DQUe3m2TstxR9tdW6nMvixM/oV5zGuHkeg=</DigestValue>
    </Reference>
  </SignedInfo>
  <SignatureValue>rWqrW9jUDOXQtI5AHrevkCVas/qQccwsNntDOSEZfZ5ysiahsbr56Ae8++7bkdZYtrctkFqG2U34
fqSz5ZDnL6CGv+XBK+4UG4XCBz0Z/76No0PQ2jOX5TI/5O2BGoftd4yrTOjdxTkrU3I2vvf3a298
LdHYBcGOovBXSwelU98Qvo3IJql/RAGJcYegIFpJLJVc7TXtWvTxw7RHj3cm8RmNB78+Nv0umVl9
e1H4H9eQH8WaV9OzXQ/tLak6LD/FA5+hkURHMUNKb28j+QfHBVa8dQk5WaCgQQmaql9wx2PX5XqJ
VBUPwJLmPkIcnsrAW5zBfEuyJzpgQAsf9RYv3g==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fHd28L3UczKTcVCESi08qGMfgijCtx7TAXSqVN/QIYI=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S9xZJgrFz97CdSw3KwmV6PdE0unkYCTvLQfYkYN4SIA=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2026-04-28T07:46:05Z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2026-04-28T07:46:05Z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ehcajdB+qkX72gf54nM3uIc9yJBuyvbMOeOhVPonMKI=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RQ3l1RnCo3lhFzSEDiyuv44mAfAlVpdhCGx0MAWfojE=</DigestValue>
    </Reference>
  </SignedInfo>
  <SignatureValue>ZeeYYcMPI5su3853wlKFl0eVmiyjyli+eQQAQgw2+OvoCt9NnMQpANM2/Bxaa1xo6FlsHTrPtTId
JTVRyzmIlP+9ssjZJAHrIdkXgd7qNr3bDAj3B30aqjiMZQK/4yoEhR/rJEzDuBF8fJMDcOPto0o1
1JTxZJuC/czTW6h17CNmD5RpTbMtFK4HEaPj8C4zxZLvynA6vEX2odcXbtLEIcpJSLK6Nj4QMna5
hAYiubI8+0rYQYJ6xG4q2ZUflj98P/zCpXySRChvcdyYxEvj6ALb1oGvwKLs7B+VIgvGkuduca/b
0tjXpAAhV2FOXULkGTxhWSCXyZwQnfgnBOpNZA==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fHd28L3UczKTcVCESi08qGMfgijCtx7TAXSqVN/QIYI=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S9xZJgrFz97CdSw3KwmV6PdE0unkYCTvLQfYkYN4SIA=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2026-04-28T11:59:28Z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2026-04-28T11:59:28Z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2026-04-28T07:22:18Z</dcterms:modified>
</cp:coreProperties>
</file>