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SME - QUY DT CP DN VUA VA NHO TECHCOM - 18092896 - BIDB506868\4. BAO CAO DINH KY\BAO CAO TUAN\2025\"/>
    </mc:Choice>
  </mc:AlternateContent>
  <bookViews>
    <workbookView xWindow="0" yWindow="0" windowWidth="28800" windowHeight="112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print'!$B$1:$G$69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F25" i="27" l="1"/>
  <c r="E20" i="27" s="1"/>
  <c r="E19" i="27" l="1"/>
  <c r="E18" i="27"/>
  <c r="F31" i="27"/>
  <c r="F45" i="27" l="1"/>
  <c r="F30" i="27"/>
  <c r="F37" i="27" s="1"/>
  <c r="F39" i="27" s="1"/>
  <c r="F52" i="27" l="1"/>
  <c r="F53" i="27" s="1"/>
  <c r="E21" i="27" l="1"/>
  <c r="C37" i="23"/>
  <c r="E24" i="23"/>
  <c r="W179" i="14"/>
  <c r="A10" i="14"/>
  <c r="A11" i="14"/>
  <c r="A12" i="14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/>
  <c r="B11" i="15"/>
  <c r="B12" i="15"/>
  <c r="U38" i="15"/>
  <c r="T38" i="15"/>
  <c r="S38" i="15"/>
  <c r="R38" i="15"/>
  <c r="Q38" i="15"/>
  <c r="P38" i="15"/>
  <c r="Q32" i="15"/>
  <c r="Q28" i="15"/>
  <c r="U36" i="15" s="1"/>
  <c r="S36" i="15"/>
  <c r="V8" i="15"/>
  <c r="W20" i="15" s="1"/>
  <c r="V6" i="15"/>
  <c r="V5" i="15"/>
  <c r="V14" i="15"/>
  <c r="V16" i="15" s="1"/>
  <c r="P17" i="15"/>
  <c r="W21" i="15" s="1"/>
  <c r="P16" i="15"/>
  <c r="P19" i="15" s="1"/>
  <c r="B2" i="15"/>
  <c r="P2" i="15" s="1"/>
  <c r="E16" i="15"/>
  <c r="B18" i="15"/>
  <c r="E13" i="15"/>
  <c r="B14" i="15" s="1"/>
  <c r="B20" i="15" s="1"/>
  <c r="B8" i="15"/>
  <c r="J24" i="23"/>
  <c r="V13" i="15"/>
  <c r="V15" i="15"/>
  <c r="P36" i="15"/>
  <c r="T36" i="15"/>
  <c r="R36" i="15"/>
  <c r="Q31" i="15" l="1"/>
  <c r="P37" i="15" s="1"/>
  <c r="Q11" i="15"/>
  <c r="R11" i="15" s="1"/>
  <c r="V17" i="15"/>
  <c r="B15" i="15"/>
  <c r="Q36" i="15"/>
  <c r="P18" i="15"/>
  <c r="U37" i="15" l="1"/>
  <c r="U39" i="15" s="1"/>
  <c r="U40" i="15" s="1"/>
  <c r="T37" i="15"/>
  <c r="T39" i="15" s="1"/>
  <c r="T40" i="15" s="1"/>
  <c r="S37" i="15"/>
  <c r="S39" i="15" s="1"/>
  <c r="S40" i="15" s="1"/>
  <c r="P39" i="15"/>
  <c r="P40" i="15" s="1"/>
  <c r="P41" i="15" s="1"/>
  <c r="Q37" i="15"/>
  <c r="Q39" i="15" s="1"/>
  <c r="Q40" i="15" s="1"/>
  <c r="R37" i="15"/>
  <c r="R39" i="15" s="1"/>
  <c r="R40" i="15" s="1"/>
</calcChain>
</file>

<file path=xl/sharedStrings.xml><?xml version="1.0" encoding="utf-8"?>
<sst xmlns="http://schemas.openxmlformats.org/spreadsheetml/2006/main" count="1394" uniqueCount="601">
  <si>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</si>
  <si>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</si>
  <si>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</si>
  <si>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</si>
  <si>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</si>
  <si>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</si>
  <si>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</si>
  <si>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</si>
  <si>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</si>
  <si>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</si>
  <si>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</si>
  <si>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</si>
  <si>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</si>
  <si>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</si>
  <si>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</si>
  <si>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</si>
  <si>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</si>
  <si>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</si>
  <si>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</si>
  <si>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</si>
  <si>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</si>
  <si>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</si>
  <si>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</si>
  <si>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</si>
  <si>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</si>
  <si>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</si>
  <si>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</si>
  <si>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</si>
  <si>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</si>
  <si>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</si>
  <si>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</si>
  <si>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</si>
  <si>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</si>
  <si>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</si>
  <si>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</si>
  <si>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</si>
  <si>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</si>
  <si>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</si>
  <si>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</si>
  <si>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</si>
  <si>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</si>
  <si>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</si>
  <si>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</si>
  <si>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</si>
  <si>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</si>
  <si>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</si>
  <si>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</si>
  <si>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</si>
  <si>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</si>
  <si>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</si>
  <si>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</si>
  <si>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</si>
  <si>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</si>
  <si>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</si>
  <si>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</si>
  <si>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</si>
  <si>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</si>
  <si>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</si>
  <si>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</si>
  <si>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</si>
  <si>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</si>
  <si>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</si>
  <si>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</si>
  <si>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</si>
  <si>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</si>
  <si>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</si>
  <si>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</si>
  <si>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</si>
  <si>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</si>
  <si>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</si>
  <si>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</si>
  <si>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</si>
  <si>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</si>
  <si>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</si>
  <si>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</si>
  <si>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</si>
  <si>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</si>
  <si>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</si>
  <si>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</si>
  <si>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</si>
  <si>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</si>
  <si>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</si>
  <si>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</si>
  <si>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</si>
  <si>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</si>
  <si>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</si>
  <si>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</si>
  <si>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</si>
  <si>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</si>
  <si>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</si>
  <si>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</si>
  <si>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</si>
  <si>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</si>
  <si>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</si>
  <si>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</si>
  <si>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</si>
  <si>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</si>
  <si>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</si>
  <si>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</si>
  <si>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</si>
  <si>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</si>
  <si>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</si>
  <si>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</si>
  <si>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</si>
  <si>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</si>
  <si>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</si>
  <si>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</si>
  <si>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</si>
  <si>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</si>
  <si>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</si>
  <si>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</si>
  <si>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</si>
  <si>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</si>
  <si>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</si>
  <si>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</si>
  <si>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</si>
  <si>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</si>
  <si>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</si>
  <si>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</si>
  <si>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</si>
  <si>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</si>
  <si>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</si>
  <si>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</si>
  <si>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</si>
  <si>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</si>
  <si>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</si>
  <si>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</si>
  <si>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</si>
  <si>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</si>
  <si>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</si>
  <si>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</si>
  <si>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</si>
  <si>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</si>
  <si>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</si>
  <si>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</si>
  <si>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</si>
  <si>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</si>
  <si>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</si>
  <si>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</si>
  <si>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</si>
  <si>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</si>
  <si>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</si>
  <si>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</si>
  <si>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</si>
  <si>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</si>
  <si>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</si>
  <si>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</si>
  <si>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</si>
  <si>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</si>
  <si>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</si>
  <si>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</si>
  <si>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</si>
  <si>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</si>
  <si>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</si>
  <si>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</si>
  <si>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</si>
  <si>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</si>
  <si>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</si>
  <si>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</si>
  <si>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</si>
  <si>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</si>
  <si>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</si>
  <si>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</si>
  <si>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</si>
  <si>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</si>
  <si>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</si>
  <si>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</si>
  <si>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</si>
  <si>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</si>
  <si>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</si>
  <si>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</si>
  <si>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</si>
  <si>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</si>
  <si>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</si>
  <si>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</si>
  <si>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</si>
  <si>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</si>
  <si>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</si>
  <si>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</si>
  <si>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</si>
  <si>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</si>
  <si>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</si>
  <si>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</si>
  <si>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</si>
  <si>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</si>
  <si>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</si>
  <si>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</si>
  <si>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</si>
  <si>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</si>
  <si>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</si>
  <si>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</si>
  <si>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</si>
  <si>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</si>
  <si>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</si>
  <si>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</si>
  <si>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</si>
  <si>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</si>
  <si>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</si>
  <si>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</si>
  <si>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</si>
  <si>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</si>
  <si>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</si>
  <si>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</si>
  <si>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</si>
  <si>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</si>
  <si>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</si>
  <si>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</si>
  <si>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</si>
  <si>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</si>
  <si>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</si>
  <si>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</si>
  <si>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</si>
  <si>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</si>
  <si>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</si>
  <si>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</si>
  <si>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</si>
  <si>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</si>
  <si>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</si>
  <si>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</si>
  <si>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</si>
  <si>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</si>
  <si>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</si>
  <si>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</si>
  <si>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</si>
  <si>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</si>
  <si>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</si>
  <si>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</si>
  <si>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</si>
  <si>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</si>
  <si>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</si>
  <si>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</si>
  <si>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</si>
  <si>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</si>
  <si>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</si>
  <si>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</si>
  <si>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</si>
  <si>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</si>
  <si>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</si>
  <si>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</si>
  <si>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</si>
  <si>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</si>
  <si>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</si>
  <si>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</si>
  <si>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</si>
  <si>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</si>
  <si>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</si>
  <si>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</si>
  <si>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</si>
  <si>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</si>
  <si>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</si>
  <si>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</si>
  <si>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</si>
  <si>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</si>
  <si>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</si>
  <si>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</si>
  <si>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</si>
  <si>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</si>
  <si>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</si>
  <si>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</si>
  <si>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</si>
  <si>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</si>
  <si>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</si>
  <si>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</si>
  <si>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</si>
  <si>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</si>
  <si>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</si>
  <si>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</si>
  <si>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</si>
  <si>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</si>
  <si>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</si>
  <si>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</si>
  <si>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</si>
  <si>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</si>
  <si>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</si>
  <si>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</si>
  <si>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</si>
  <si>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</si>
  <si>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</si>
  <si>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</si>
  <si>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</si>
  <si>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</si>
  <si>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</si>
  <si>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</si>
  <si>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</si>
  <si>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</si>
  <si>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</si>
  <si>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</si>
  <si>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</si>
  <si>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</si>
  <si>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</si>
  <si>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</si>
  <si>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</si>
  <si>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</si>
  <si>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</si>
  <si>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</si>
  <si>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</si>
  <si>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</si>
  <si>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</si>
  <si>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</si>
  <si>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</si>
  <si>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</si>
  <si>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</si>
  <si>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</si>
  <si>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</si>
  <si>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</si>
  <si>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</si>
  <si>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</si>
  <si>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</si>
  <si>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</si>
  <si>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</si>
  <si>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</si>
  <si>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</si>
  <si>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</si>
  <si>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</si>
  <si>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</si>
  <si>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</si>
  <si>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</si>
  <si>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</si>
  <si>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</si>
  <si>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</si>
  <si>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</si>
  <si>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</si>
  <si>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</si>
  <si>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</si>
  <si>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</si>
  <si>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</si>
  <si>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</si>
  <si>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</si>
  <si>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</si>
  <si>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</si>
  <si>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</si>
  <si>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</si>
  <si>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</si>
  <si>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</si>
  <si>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</si>
  <si>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</si>
  <si>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</si>
  <si>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</si>
  <si>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</si>
  <si>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</si>
  <si>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</si>
  <si>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</si>
  <si>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</si>
  <si>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</si>
  <si>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</si>
  <si>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</si>
  <si>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</si>
  <si>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</si>
  <si>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</si>
  <si>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</si>
  <si>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</si>
  <si>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</si>
  <si>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</si>
  <si>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</si>
  <si>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</si>
  <si>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</si>
  <si>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</si>
  <si>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</si>
  <si>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</si>
  <si>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</si>
  <si>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</si>
  <si>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</si>
  <si>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</si>
  <si>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</si>
  <si>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</si>
  <si>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</si>
  <si>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</si>
  <si>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</si>
  <si>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</si>
  <si>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</si>
  <si>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</si>
  <si>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</si>
  <si>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</si>
  <si>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</si>
  <si>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</si>
  <si>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</si>
  <si>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</si>
  <si>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</si>
  <si>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</si>
  <si>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</si>
  <si>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</si>
  <si>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</si>
  <si>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</si>
  <si>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</si>
  <si>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</si>
  <si>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</si>
  <si>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</si>
  <si>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</si>
  <si>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</si>
  <si>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</si>
  <si>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</si>
  <si>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</si>
  <si>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</si>
  <si>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</si>
  <si>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</si>
  <si>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</si>
  <si>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</si>
  <si>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</si>
  <si>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</si>
  <si>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</si>
  <si>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</si>
  <si>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</si>
  <si>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</si>
  <si>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</si>
  <si>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</si>
  <si>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</si>
  <si>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</si>
  <si>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</si>
  <si>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</si>
  <si>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</si>
  <si>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</si>
  <si>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</si>
  <si>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</si>
  <si>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</si>
  <si>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</si>
  <si>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</si>
  <si>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</si>
  <si>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</si>
  <si>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</si>
  <si>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</si>
  <si>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</si>
  <si>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</si>
  <si>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</si>
  <si>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</si>
  <si>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</si>
  <si>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</si>
  <si>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</si>
  <si>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</si>
  <si>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</si>
  <si>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</si>
  <si>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</si>
  <si>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</si>
  <si>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</si>
  <si>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</si>
  <si>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</si>
  <si>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</si>
  <si>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</si>
  <si>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</si>
  <si>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</si>
  <si>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</si>
  <si>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</si>
  <si>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</si>
  <si>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</si>
  <si>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</si>
  <si>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</si>
  <si>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</si>
  <si>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</si>
  <si>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</si>
  <si>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</si>
  <si>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</si>
  <si>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</si>
  <si>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</si>
  <si>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</si>
  <si>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</si>
  <si>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</si>
  <si>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</si>
  <si>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</si>
  <si>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</si>
  <si>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</si>
  <si>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</si>
  <si>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</si>
  <si>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</si>
  <si>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</si>
  <si>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</si>
  <si>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</si>
  <si>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</si>
  <si>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</si>
  <si>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</si>
  <si>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</si>
  <si>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</si>
  <si>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</si>
  <si>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</si>
  <si>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</si>
  <si>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</si>
  <si>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</si>
  <si>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</si>
  <si>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</si>
  <si>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</si>
  <si>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</si>
  <si>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</si>
  <si>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</si>
  <si>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</si>
  <si>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</si>
  <si>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</si>
  <si>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</si>
  <si>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</si>
  <si>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</si>
  <si>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</si>
  <si>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</si>
  <si>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</si>
  <si>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</si>
  <si>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</si>
  <si>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</si>
  <si>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</si>
  <si>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</si>
  <si>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</si>
  <si>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</si>
  <si>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</si>
  <si>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</si>
  <si>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</si>
  <si>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</si>
  <si>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</si>
  <si>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</si>
  <si>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</si>
  <si>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</si>
  <si>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</si>
  <si>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</si>
  <si>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</si>
  <si>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</si>
  <si>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</si>
  <si>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</si>
  <si>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</si>
  <si>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</si>
  <si>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</si>
  <si>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</si>
  <si>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</si>
  <si>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</si>
  <si>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</si>
  <si>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</si>
  <si>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</si>
  <si>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</si>
  <si>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</si>
  <si>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</si>
  <si>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</si>
  <si>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</si>
  <si>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</si>
  <si>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</si>
  <si>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</si>
  <si>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</si>
  <si>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</si>
  <si>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</si>
  <si>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</si>
  <si>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</si>
  <si>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</si>
  <si>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</si>
  <si>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</si>
  <si>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</si>
  <si>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</si>
  <si>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</si>
  <si>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</si>
  <si>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</si>
  <si>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</si>
  <si>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</si>
  <si>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</si>
  <si>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</si>
  <si>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</si>
  <si>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</si>
  <si>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</si>
  <si>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</si>
  <si>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</si>
  <si>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</si>
  <si>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</si>
  <si>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</si>
  <si>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</si>
  <si>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</si>
  <si>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</si>
  <si>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</si>
  <si>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</si>
  <si>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</si>
  <si>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</si>
  <si>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</si>
  <si>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</si>
  <si>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</si>
  <si>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</si>
  <si>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</si>
  <si>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</si>
  <si>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</si>
  <si>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</si>
  <si>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</si>
  <si>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</si>
  <si>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</si>
  <si>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</si>
  <si>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</si>
  <si>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</si>
  <si>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Tỷ lệ sở hữu nước ngoài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</si>
  <si>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</si>
  <si>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</si>
  <si>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</si>
  <si>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</si>
  <si>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</si>
  <si>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</si>
  <si>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</si>
  <si>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</si>
  <si>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</si>
  <si>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</si>
  <si>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</si>
  <si>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</si>
  <si>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</si>
  <si>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</si>
  <si>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Số lượng chứng chỉ quỹ/</t>
    </r>
    <r>
      <rPr>
        <i/>
        <sz val="11"/>
        <rFont val="Times New Roman"/>
        <family val="1"/>
      </rPr>
      <t>Total amount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</si>
  <si>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</si>
  <si>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</si>
  <si>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Techcom Small and Medium Enterprise Equity Fund</t>
  </si>
  <si>
    <t>Quỹ Đầu tư Cổ phiếu Doanh nghiệp vừa và nhỏ Techcom</t>
  </si>
  <si>
    <t>Ngân hàng TMCP Đầu tư và Phát triển Việt Nam - CN Hà Thành</t>
  </si>
  <si>
    <t>Công Ty Cổ phần QLQ Kỹ Thương</t>
  </si>
  <si>
    <t>Phó giám đốc phòng Giao dịch và dịch vụ chứng khoán</t>
  </si>
  <si>
    <t>Vũ Minh Hồng</t>
  </si>
  <si>
    <r>
      <t>Tỷ lệ sở hữu/</t>
    </r>
    <r>
      <rPr>
        <i/>
        <sz val="11"/>
        <rFont val="Times New Roman"/>
        <family val="1"/>
      </rPr>
      <t>Ownership ratio</t>
    </r>
  </si>
  <si>
    <t>Phí Tuấn Thành</t>
  </si>
  <si>
    <t>Tổng Giám đốc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</si>
</sst>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3">
    <numFmt numFmtId="41" formatCode="_(* #,##0_);_(* \(#,##0\);_(* &quot;-&quot;_);_(@_)"/>
    <numFmt numFmtId="43" formatCode="_(* #,##0.00_);_(* \(#,##0.00\);_(* &quot;-&quot;??_);_(@_)"/>
    <numFmt numFmtId="164" formatCode="#,##0\ &quot;₫&quot;;\-#,##0\ &quot;₫&quot;"/>
    <numFmt numFmtId="165" formatCode="#,##0\ &quot;₫&quot;;[Red]\-#,##0\ &quot;₫&quot;"/>
    <numFmt numFmtId="166" formatCode="_-* #,##0\ &quot;₫&quot;_-;\-* #,##0\ &quot;₫&quot;_-;_-* &quot;-&quot;\ &quot;₫&quot;_-;_-@_-"/>
    <numFmt numFmtId="167" formatCode="_-* #,##0.00\ &quot;₫&quot;_-;\-* #,##0.00\ &quot;₫&quot;_-;_-* &quot;-&quot;??\ &quot;₫&quot;_-;_-@_-"/>
    <numFmt numFmtId="168" formatCode="_-* #,##0.00\ _₫_-;\-* #,##0.00\ _₫_-;_-* &quot;-&quot;??\ _₫_-;_-@_-"/>
    <numFmt numFmtId="169" formatCode="_-* #,##0_-;\-* #,##0_-;_-* &quot;-&quot;_-;_-@_-"/>
    <numFmt numFmtId="170" formatCode="_-* #,##0.00_-;\-* #,##0.00_-;_-* &quot;-&quot;??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0.0000000000000000000"/>
    <numFmt numFmtId="224" formatCode="_-* #,##0\ _₫_-;\-* #,##0\ _₫_-;_-* &quot;-&quot;??\ _₫_-;_-@_-"/>
  </numFmts>
  <fonts count="1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sz val="11"/>
      <name val="Times New Roman"/>
      <family val="1"/>
      <charset val="163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58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2" applyNumberFormat="0" applyFill="0" applyAlignment="0" applyProtection="0"/>
    <xf numFmtId="0" fontId="67" fillId="0" borderId="43" applyNumberFormat="0" applyFill="0" applyAlignment="0" applyProtection="0"/>
    <xf numFmtId="0" fontId="68" fillId="0" borderId="44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5" applyNumberFormat="0" applyAlignment="0" applyProtection="0"/>
    <xf numFmtId="0" fontId="73" fillId="43" borderId="46" applyNumberFormat="0" applyAlignment="0" applyProtection="0"/>
    <xf numFmtId="0" fontId="74" fillId="43" borderId="45" applyNumberFormat="0" applyAlignment="0" applyProtection="0"/>
    <xf numFmtId="0" fontId="75" fillId="0" borderId="47" applyNumberFormat="0" applyFill="0" applyAlignment="0" applyProtection="0"/>
    <xf numFmtId="0" fontId="76" fillId="44" borderId="48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0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49" applyNumberFormat="0" applyFont="0" applyAlignment="0" applyProtection="0"/>
    <xf numFmtId="0" fontId="50" fillId="45" borderId="49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45" applyNumberFormat="0" applyAlignment="0" applyProtection="0"/>
    <xf numFmtId="0" fontId="105" fillId="44" borderId="48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42" applyNumberFormat="0" applyFill="0" applyAlignment="0" applyProtection="0"/>
    <xf numFmtId="0" fontId="96" fillId="0" borderId="43" applyNumberFormat="0" applyFill="0" applyAlignment="0" applyProtection="0"/>
    <xf numFmtId="0" fontId="97" fillId="0" borderId="44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45" applyNumberFormat="0" applyAlignment="0" applyProtection="0"/>
    <xf numFmtId="0" fontId="104" fillId="0" borderId="47" applyNumberFormat="0" applyFill="0" applyAlignment="0" applyProtection="0"/>
    <xf numFmtId="0" fontId="100" fillId="41" borderId="0" applyNumberFormat="0" applyBorder="0" applyAlignment="0" applyProtection="0"/>
    <xf numFmtId="0" fontId="102" fillId="43" borderId="46" applyNumberFormat="0" applyAlignment="0" applyProtection="0"/>
    <xf numFmtId="0" fontId="94" fillId="0" borderId="0" applyNumberFormat="0" applyFill="0" applyBorder="0" applyAlignment="0" applyProtection="0"/>
    <xf numFmtId="0" fontId="53" fillId="0" borderId="50" applyNumberFormat="0" applyFill="0" applyAlignment="0" applyProtection="0"/>
    <xf numFmtId="0" fontId="106" fillId="0" borderId="0" applyNumberFormat="0" applyFill="0" applyBorder="0" applyAlignment="0" applyProtection="0"/>
    <xf numFmtId="168" fontId="48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48" fillId="0" borderId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9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5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68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52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53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54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32" fillId="0" borderId="54"/>
    <xf numFmtId="204" fontId="133" fillId="0" borderId="55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56" applyNumberFormat="0" applyBorder="0"/>
    <xf numFmtId="164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57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4" fontId="145" fillId="0" borderId="16">
      <alignment horizontal="left" vertical="top"/>
    </xf>
    <xf numFmtId="164" fontId="115" fillId="0" borderId="36">
      <alignment horizontal="left" vertical="top"/>
    </xf>
    <xf numFmtId="0" fontId="146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6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54" fillId="0" borderId="0"/>
    <xf numFmtId="0" fontId="134" fillId="0" borderId="0"/>
    <xf numFmtId="169" fontId="112" fillId="0" borderId="0" applyFont="0" applyFill="0" applyBorder="0" applyAlignment="0" applyProtection="0"/>
    <xf numFmtId="170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45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45" applyNumberFormat="0" applyAlignment="0" applyProtection="0"/>
    <xf numFmtId="0" fontId="167" fillId="44" borderId="48" applyNumberFormat="0" applyAlignment="0" applyProtection="0"/>
    <xf numFmtId="170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42" applyNumberFormat="0" applyFill="0" applyAlignment="0" applyProtection="0"/>
    <xf numFmtId="0" fontId="158" fillId="0" borderId="43" applyNumberFormat="0" applyFill="0" applyAlignment="0" applyProtection="0"/>
    <xf numFmtId="0" fontId="159" fillId="0" borderId="44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45" applyNumberFormat="0" applyAlignment="0" applyProtection="0"/>
    <xf numFmtId="0" fontId="166" fillId="0" borderId="47" applyNumberFormat="0" applyFill="0" applyAlignment="0" applyProtection="0"/>
    <xf numFmtId="0" fontId="162" fillId="41" borderId="0" applyNumberFormat="0" applyBorder="0" applyAlignment="0" applyProtection="0"/>
    <xf numFmtId="0" fontId="1" fillId="45" borderId="49" applyNumberFormat="0" applyFont="0" applyAlignment="0" applyProtection="0"/>
    <xf numFmtId="0" fontId="164" fillId="43" borderId="46" applyNumberFormat="0" applyAlignment="0" applyProtection="0"/>
    <xf numFmtId="0" fontId="156" fillId="0" borderId="0" applyNumberFormat="0" applyFill="0" applyBorder="0" applyAlignment="0" applyProtection="0"/>
    <xf numFmtId="0" fontId="170" fillId="0" borderId="50" applyNumberFormat="0" applyFill="0" applyAlignment="0" applyProtection="0"/>
    <xf numFmtId="0" fontId="168" fillId="0" borderId="0" applyNumberFormat="0" applyFill="0" applyBorder="0" applyAlignment="0" applyProtection="0"/>
    <xf numFmtId="0" fontId="172" fillId="0" borderId="0">
      <alignment vertical="top"/>
    </xf>
    <xf numFmtId="0" fontId="101" fillId="42" borderId="45" applyNumberFormat="0" applyAlignment="0" applyProtection="0"/>
    <xf numFmtId="0" fontId="109" fillId="0" borderId="0"/>
  </cellStyleXfs>
  <cellXfs count="377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81" fontId="46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88" fillId="0" borderId="0" xfId="0" applyFont="1"/>
    <xf numFmtId="0" fontId="49" fillId="0" borderId="0" xfId="0" applyFont="1" applyAlignment="1">
      <alignment horizontal="left"/>
    </xf>
    <xf numFmtId="14" fontId="49" fillId="29" borderId="0" xfId="185" applyNumberFormat="1" applyFont="1" applyFill="1" applyAlignment="1">
      <alignment horizontal="left" vertical="top"/>
    </xf>
    <xf numFmtId="14" fontId="49" fillId="29" borderId="0" xfId="185" applyNumberFormat="1" applyFont="1" applyFill="1" applyAlignment="1">
      <alignment vertical="top"/>
    </xf>
    <xf numFmtId="0" fontId="89" fillId="0" borderId="0" xfId="0" applyFont="1" applyAlignment="1">
      <alignment horizontal="right"/>
    </xf>
    <xf numFmtId="170" fontId="48" fillId="0" borderId="0" xfId="65" applyFont="1"/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6" xfId="65" applyNumberFormat="1" applyFont="1" applyFill="1" applyBorder="1" applyAlignment="1"/>
    <xf numFmtId="170" fontId="48" fillId="0" borderId="0" xfId="65" quotePrefix="1" applyFont="1"/>
    <xf numFmtId="0" fontId="45" fillId="37" borderId="37" xfId="0" applyFont="1" applyFill="1" applyBorder="1" applyAlignment="1">
      <alignment horizontal="center"/>
    </xf>
    <xf numFmtId="0" fontId="89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38" xfId="0" applyFont="1" applyBorder="1" applyAlignment="1"/>
    <xf numFmtId="0" fontId="48" fillId="0" borderId="0" xfId="0" applyFont="1" applyBorder="1"/>
    <xf numFmtId="0" fontId="48" fillId="0" borderId="37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7" xfId="0" applyFont="1" applyBorder="1" applyAlignment="1"/>
    <xf numFmtId="0" fontId="48" fillId="0" borderId="32" xfId="0" applyFont="1" applyBorder="1" applyAlignment="1"/>
    <xf numFmtId="0" fontId="48" fillId="0" borderId="39" xfId="0" applyFont="1" applyBorder="1" applyAlignment="1"/>
    <xf numFmtId="178" fontId="48" fillId="0" borderId="0" xfId="0" applyNumberFormat="1" applyFont="1"/>
    <xf numFmtId="43" fontId="8" fillId="0" borderId="0" xfId="64" applyFont="1" applyBorder="1" applyAlignment="1">
      <alignment horizontal="right"/>
    </xf>
    <xf numFmtId="0" fontId="46" fillId="0" borderId="29" xfId="0" applyFont="1" applyBorder="1" applyAlignment="1"/>
    <xf numFmtId="0" fontId="48" fillId="0" borderId="37" xfId="0" applyFont="1" applyBorder="1" applyAlignment="1">
      <alignment horizontal="justify" vertical="top"/>
    </xf>
    <xf numFmtId="0" fontId="48" fillId="0" borderId="40" xfId="0" applyFont="1" applyBorder="1" applyAlignment="1">
      <alignment horizontal="center"/>
    </xf>
    <xf numFmtId="170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7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8" fillId="0" borderId="37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8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left" vertical="center"/>
    </xf>
    <xf numFmtId="0" fontId="48" fillId="0" borderId="30" xfId="0" applyFont="1" applyBorder="1" applyAlignment="1">
      <alignment horizontal="center" vertical="top" wrapText="1"/>
    </xf>
    <xf numFmtId="0" fontId="45" fillId="0" borderId="41" xfId="0" applyFont="1" applyBorder="1" applyAlignment="1">
      <alignment vertical="center"/>
    </xf>
    <xf numFmtId="0" fontId="45" fillId="0" borderId="40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7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0" xfId="0" applyFont="1" applyBorder="1" applyAlignment="1"/>
    <xf numFmtId="0" fontId="49" fillId="0" borderId="32" xfId="0" applyFont="1" applyBorder="1" applyAlignment="1"/>
    <xf numFmtId="0" fontId="49" fillId="0" borderId="39" xfId="0" applyFont="1" applyBorder="1" applyAlignment="1"/>
    <xf numFmtId="0" fontId="48" fillId="0" borderId="34" xfId="0" applyFont="1" applyBorder="1" applyAlignment="1"/>
    <xf numFmtId="0" fontId="48" fillId="0" borderId="38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92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70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6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39" xfId="65" applyNumberFormat="1" applyFont="1" applyFill="1" applyBorder="1" applyAlignment="1">
      <alignment horizontal="right"/>
    </xf>
    <xf numFmtId="178" fontId="11" fillId="0" borderId="51" xfId="65" applyNumberFormat="1" applyFont="1" applyFill="1" applyBorder="1" applyAlignment="1">
      <alignment horizontal="right"/>
    </xf>
    <xf numFmtId="178" fontId="7" fillId="0" borderId="18" xfId="65" applyNumberFormat="1" applyFont="1" applyFill="1" applyBorder="1" applyAlignment="1"/>
    <xf numFmtId="178" fontId="90" fillId="0" borderId="36" xfId="65" applyNumberFormat="1" applyFont="1" applyFill="1" applyBorder="1" applyAlignment="1"/>
    <xf numFmtId="171" fontId="11" fillId="0" borderId="51" xfId="65" applyNumberFormat="1" applyFont="1" applyFill="1" applyBorder="1" applyAlignment="1">
      <alignment horizontal="right"/>
    </xf>
    <xf numFmtId="43" fontId="11" fillId="0" borderId="51" xfId="64" applyFont="1" applyFill="1" applyBorder="1" applyAlignment="1"/>
    <xf numFmtId="0" fontId="49" fillId="37" borderId="16" xfId="0" applyFont="1" applyFill="1" applyBorder="1" applyAlignment="1">
      <alignment horizontal="center"/>
    </xf>
    <xf numFmtId="0" fontId="49" fillId="37" borderId="29" xfId="0" applyFont="1" applyFill="1" applyBorder="1" applyAlignment="1">
      <alignment horizontal="center"/>
    </xf>
    <xf numFmtId="178" fontId="8" fillId="37" borderId="36" xfId="65" applyNumberFormat="1" applyFont="1" applyFill="1" applyBorder="1" applyAlignment="1"/>
    <xf numFmtId="0" fontId="45" fillId="37" borderId="29" xfId="0" applyFont="1" applyFill="1" applyBorder="1" applyAlignment="1">
      <alignment horizontal="center"/>
    </xf>
    <xf numFmtId="178" fontId="7" fillId="0" borderId="16" xfId="65" applyNumberFormat="1" applyFont="1" applyFill="1" applyBorder="1" applyAlignment="1"/>
    <xf numFmtId="0" fontId="48" fillId="0" borderId="29" xfId="0" applyFont="1" applyBorder="1" applyAlignment="1">
      <alignment horizontal="center"/>
    </xf>
    <xf numFmtId="0" fontId="48" fillId="0" borderId="41" xfId="0" applyFont="1" applyBorder="1" applyAlignment="1">
      <alignment horizontal="center"/>
    </xf>
    <xf numFmtId="179" fontId="11" fillId="0" borderId="36" xfId="65" applyNumberFormat="1" applyFont="1" applyFill="1" applyBorder="1" applyAlignment="1">
      <alignment horizontal="right"/>
    </xf>
    <xf numFmtId="0" fontId="45" fillId="0" borderId="29" xfId="0" applyFont="1" applyBorder="1" applyAlignment="1">
      <alignment horizontal="center" vertical="top" wrapText="1"/>
    </xf>
    <xf numFmtId="171" fontId="11" fillId="0" borderId="19" xfId="65" applyNumberFormat="1" applyFont="1" applyFill="1" applyBorder="1" applyAlignment="1">
      <alignment horizontal="right"/>
    </xf>
    <xf numFmtId="0" fontId="46" fillId="0" borderId="29" xfId="0" applyFont="1" applyBorder="1" applyAlignment="1">
      <alignment horizontal="center" vertical="top" wrapText="1"/>
    </xf>
    <xf numFmtId="0" fontId="48" fillId="0" borderId="29" xfId="0" applyFont="1" applyBorder="1" applyAlignment="1">
      <alignment horizontal="center" vertical="top" wrapText="1"/>
    </xf>
    <xf numFmtId="178" fontId="11" fillId="0" borderId="19" xfId="65" applyNumberFormat="1" applyFont="1" applyFill="1" applyBorder="1" applyAlignment="1"/>
    <xf numFmtId="10" fontId="11" fillId="0" borderId="19" xfId="311" applyNumberFormat="1" applyFont="1" applyFill="1" applyBorder="1" applyAlignment="1">
      <alignment horizontal="right"/>
    </xf>
    <xf numFmtId="0" fontId="47" fillId="0" borderId="0" xfId="695" applyNumberFormat="1" applyFont="1" applyFill="1" applyBorder="1" applyAlignment="1">
      <alignment horizontal="left" vertical="center"/>
    </xf>
    <xf numFmtId="0" fontId="48" fillId="29" borderId="0" xfId="459" applyFont="1" applyFill="1" applyBorder="1"/>
    <xf numFmtId="168" fontId="173" fillId="29" borderId="0" xfId="458" applyFont="1" applyFill="1" applyBorder="1" applyAlignment="1">
      <alignment vertical="center"/>
    </xf>
    <xf numFmtId="2" fontId="173" fillId="29" borderId="0" xfId="695" applyNumberFormat="1" applyFont="1" applyFill="1" applyBorder="1" applyAlignment="1">
      <alignment vertical="center"/>
    </xf>
    <xf numFmtId="168" fontId="173" fillId="29" borderId="0" xfId="460" applyFont="1" applyFill="1" applyBorder="1" applyAlignment="1">
      <alignment vertical="center"/>
    </xf>
    <xf numFmtId="0" fontId="47" fillId="0" borderId="0" xfId="459" applyFont="1" applyFill="1" applyBorder="1" applyAlignment="1">
      <alignment horizontal="left" vertical="center"/>
    </xf>
    <xf numFmtId="0" fontId="49" fillId="0" borderId="0" xfId="0" applyFont="1" applyAlignment="1">
      <alignment horizontal="center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Alignment="1">
      <alignment horizontal="center"/>
    </xf>
    <xf numFmtId="224" fontId="11" fillId="0" borderId="0" xfId="499" applyNumberFormat="1" applyFont="1" applyBorder="1" applyAlignment="1">
      <alignment horizontal="right"/>
    </xf>
    <xf numFmtId="171" fontId="11" fillId="0" borderId="19" xfId="64" applyNumberFormat="1" applyFont="1" applyFill="1" applyBorder="1" applyAlignment="1">
      <alignment horizontal="right"/>
    </xf>
    <xf numFmtId="171" fontId="11" fillId="0" borderId="19" xfId="64" applyNumberFormat="1" applyFont="1" applyFill="1" applyBorder="1" applyAlignment="1">
      <alignment wrapText="1"/>
    </xf>
    <xf numFmtId="0" fontId="48" fillId="0" borderId="30" xfId="0" applyFont="1" applyBorder="1" applyAlignment="1">
      <alignment horizontal="justify"/>
    </xf>
    <xf numFmtId="0" fontId="45" fillId="0" borderId="30" xfId="0" applyFont="1" applyBorder="1" applyAlignment="1">
      <alignment horizontal="center"/>
    </xf>
    <xf numFmtId="0" fontId="48" fillId="0" borderId="30" xfId="0" applyFont="1" applyBorder="1"/>
    <xf numFmtId="223" fontId="48" fillId="0" borderId="0" xfId="0" applyNumberFormat="1" applyFont="1" applyAlignment="1">
      <alignment horizontal="left"/>
    </xf>
    <xf numFmtId="0" fontId="47" fillId="0" borderId="0" xfId="695" applyNumberFormat="1" applyFont="1" applyFill="1" applyBorder="1" applyAlignment="1">
      <alignment vertical="center"/>
    </xf>
    <xf numFmtId="168" fontId="173" fillId="0" borderId="0" xfId="457" applyFont="1" applyFill="1" applyBorder="1" applyAlignment="1">
      <alignment vertical="center"/>
    </xf>
    <xf numFmtId="0" fontId="47" fillId="0" borderId="0" xfId="459" applyFont="1" applyFill="1" applyBorder="1"/>
    <xf numFmtId="0" fontId="47" fillId="0" borderId="0" xfId="459" applyFont="1" applyFill="1"/>
    <xf numFmtId="2" fontId="47" fillId="0" borderId="0" xfId="695" applyNumberFormat="1" applyFont="1" applyFill="1" applyAlignment="1">
      <alignment vertical="center"/>
    </xf>
    <xf numFmtId="168" fontId="11" fillId="0" borderId="0" xfId="457" applyFont="1" applyFill="1" applyAlignment="1">
      <alignment vertical="center"/>
    </xf>
    <xf numFmtId="0" fontId="11" fillId="0" borderId="0" xfId="459" applyFont="1" applyFill="1" applyBorder="1"/>
    <xf numFmtId="0" fontId="82" fillId="0" borderId="0" xfId="0" applyFont="1" applyFill="1" applyBorder="1" applyAlignment="1">
      <alignment horizontal="center" vertical="top" wrapText="1"/>
    </xf>
    <xf numFmtId="0" fontId="48" fillId="0" borderId="0" xfId="0" applyFont="1" applyFill="1" applyBorder="1" applyAlignment="1">
      <alignment horizontal="center"/>
    </xf>
    <xf numFmtId="0" fontId="48" fillId="0" borderId="0" xfId="0" applyFont="1" applyFill="1" applyBorder="1" applyAlignment="1"/>
    <xf numFmtId="0" fontId="48" fillId="0" borderId="0" xfId="0" applyFont="1" applyFill="1" applyBorder="1"/>
    <xf numFmtId="0" fontId="11" fillId="0" borderId="0" xfId="558" applyNumberFormat="1" applyFont="1" applyFill="1" applyAlignment="1">
      <alignment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39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82" fillId="0" borderId="0" xfId="0" applyFont="1" applyAlignment="1">
      <alignment horizontal="center"/>
    </xf>
    <xf numFmtId="0" fontId="49" fillId="0" borderId="0" xfId="0" applyFont="1" applyAlignment="1">
      <alignment horizontal="left"/>
    </xf>
    <xf numFmtId="0" fontId="45" fillId="0" borderId="41" xfId="0" applyFont="1" applyBorder="1" applyAlignment="1">
      <alignment horizontal="center" vertical="top" wrapText="1"/>
    </xf>
    <xf numFmtId="0" fontId="45" fillId="0" borderId="40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4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9" fillId="0" borderId="32" xfId="0" applyFont="1" applyBorder="1" applyAlignment="1">
      <alignment horizontal="center" vertical="top" wrapText="1"/>
    </xf>
    <xf numFmtId="0" fontId="49" fillId="0" borderId="39" xfId="0" applyFont="1" applyBorder="1" applyAlignment="1">
      <alignment horizontal="center" vertical="top" wrapText="1"/>
    </xf>
    <xf numFmtId="0" fontId="45" fillId="0" borderId="41" xfId="0" applyFont="1" applyBorder="1" applyAlignment="1">
      <alignment horizontal="center"/>
    </xf>
    <xf numFmtId="0" fontId="45" fillId="0" borderId="40" xfId="0" applyFont="1" applyBorder="1" applyAlignment="1">
      <alignment horizontal="center"/>
    </xf>
    <xf numFmtId="0" fontId="46" fillId="0" borderId="32" xfId="0" applyFont="1" applyBorder="1" applyAlignment="1">
      <alignment horizontal="center"/>
    </xf>
    <xf numFmtId="0" fontId="46" fillId="0" borderId="39" xfId="0" applyFont="1" applyBorder="1" applyAlignment="1">
      <alignment horizontal="center"/>
    </xf>
    <xf numFmtId="0" fontId="45" fillId="0" borderId="0" xfId="0" applyFont="1" applyAlignment="1">
      <alignment horizontal="left"/>
    </xf>
    <xf numFmtId="0" fontId="46" fillId="0" borderId="29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5" fillId="37" borderId="41" xfId="0" applyFont="1" applyFill="1" applyBorder="1" applyAlignment="1">
      <alignment horizontal="center"/>
    </xf>
    <xf numFmtId="0" fontId="45" fillId="37" borderId="40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49" fillId="37" borderId="34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0" xfId="0" applyFont="1" applyFill="1" applyBorder="1" applyAlignment="1">
      <alignment horizontal="center"/>
    </xf>
    <xf numFmtId="0" fontId="46" fillId="37" borderId="41" xfId="0" applyFont="1" applyFill="1" applyBorder="1" applyAlignment="1">
      <alignment horizontal="center"/>
    </xf>
    <xf numFmtId="0" fontId="46" fillId="37" borderId="40" xfId="0" applyFont="1" applyFill="1" applyBorder="1" applyAlignment="1">
      <alignment horizontal="center"/>
    </xf>
    <xf numFmtId="14" fontId="46" fillId="29" borderId="0" xfId="185" applyNumberFormat="1" applyFont="1" applyFill="1" applyAlignment="1">
      <alignment horizontal="left" vertical="top" wrapText="1"/>
    </xf>
    <xf numFmtId="0" fontId="91" fillId="0" borderId="0" xfId="0" applyFont="1" applyAlignment="1">
      <alignment horizontal="left"/>
    </xf>
    <xf numFmtId="0" fontId="45" fillId="0" borderId="30" xfId="0" applyFont="1" applyBorder="1" applyAlignment="1">
      <alignment horizontal="left"/>
    </xf>
    <xf numFmtId="0" fontId="48" fillId="0" borderId="0" xfId="0" applyFont="1" applyFill="1" applyBorder="1" applyAlignment="1">
      <alignment horizontal="center"/>
    </xf>
    <xf numFmtId="0" fontId="47" fillId="0" borderId="0" xfId="695" applyNumberFormat="1" applyFont="1" applyFill="1" applyBorder="1" applyAlignment="1">
      <alignment horizontal="left" vertical="center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3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06" t="s">
        <v>50</v>
      </c>
      <c r="B2" s="307"/>
      <c r="C2" s="307"/>
      <c r="D2" s="307"/>
      <c r="E2" s="307"/>
      <c r="F2" s="307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08" t="s">
        <v>51</v>
      </c>
      <c r="D3" s="308"/>
      <c r="E3" s="308"/>
      <c r="F3" s="308"/>
      <c r="G3" s="308"/>
      <c r="H3" s="308"/>
      <c r="I3" s="308"/>
      <c r="J3" s="308"/>
      <c r="K3" s="308"/>
      <c r="L3" s="308"/>
      <c r="M3" s="309" t="s">
        <v>23</v>
      </c>
      <c r="N3" s="316"/>
      <c r="O3" s="323" t="s">
        <v>24</v>
      </c>
      <c r="P3" s="324"/>
      <c r="Q3" s="309" t="s">
        <v>5</v>
      </c>
      <c r="R3" s="309"/>
      <c r="S3" s="316"/>
      <c r="T3" s="311"/>
      <c r="U3" s="318" t="s">
        <v>26</v>
      </c>
      <c r="V3" s="319"/>
      <c r="W3" s="320" t="s">
        <v>25</v>
      </c>
    </row>
    <row r="4" spans="1:23" ht="12.75" customHeight="1">
      <c r="A4" s="316" t="s">
        <v>27</v>
      </c>
      <c r="B4" s="309" t="s">
        <v>28</v>
      </c>
      <c r="C4" s="309" t="s">
        <v>29</v>
      </c>
      <c r="D4" s="309" t="s">
        <v>30</v>
      </c>
      <c r="E4" s="309" t="s">
        <v>31</v>
      </c>
      <c r="F4" s="309" t="s">
        <v>32</v>
      </c>
      <c r="G4" s="309" t="s">
        <v>33</v>
      </c>
      <c r="H4" s="312" t="s">
        <v>52</v>
      </c>
      <c r="I4" s="309" t="s">
        <v>34</v>
      </c>
      <c r="J4" s="311"/>
      <c r="K4" s="309" t="s">
        <v>35</v>
      </c>
      <c r="L4" s="309" t="s">
        <v>36</v>
      </c>
      <c r="M4" s="309" t="s">
        <v>35</v>
      </c>
      <c r="N4" s="309" t="s">
        <v>37</v>
      </c>
      <c r="O4" s="309" t="s">
        <v>35</v>
      </c>
      <c r="P4" s="309" t="s">
        <v>37</v>
      </c>
      <c r="Q4" s="309" t="s">
        <v>38</v>
      </c>
      <c r="R4" s="309" t="s">
        <v>39</v>
      </c>
      <c r="S4" s="309" t="s">
        <v>36</v>
      </c>
      <c r="T4" s="309" t="s">
        <v>39</v>
      </c>
      <c r="U4" s="312" t="s">
        <v>36</v>
      </c>
      <c r="V4" s="309" t="s">
        <v>39</v>
      </c>
      <c r="W4" s="321"/>
    </row>
    <row r="5" spans="1:23">
      <c r="A5" s="311"/>
      <c r="B5" s="311"/>
      <c r="C5" s="311"/>
      <c r="D5" s="311"/>
      <c r="E5" s="311"/>
      <c r="F5" s="311"/>
      <c r="G5" s="311"/>
      <c r="H5" s="313"/>
      <c r="I5" s="106" t="s">
        <v>40</v>
      </c>
      <c r="J5" s="106" t="s">
        <v>41</v>
      </c>
      <c r="K5" s="311"/>
      <c r="L5" s="311"/>
      <c r="M5" s="311"/>
      <c r="N5" s="311"/>
      <c r="O5" s="311"/>
      <c r="P5" s="311"/>
      <c r="Q5" s="310"/>
      <c r="R5" s="310"/>
      <c r="S5" s="311"/>
      <c r="T5" s="310"/>
      <c r="U5" s="313"/>
      <c r="V5" s="317"/>
      <c r="W5" s="322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14" t="s">
        <v>5</v>
      </c>
      <c r="B179" s="315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V4:V5"/>
    <mergeCell ref="U3:V3"/>
    <mergeCell ref="W3:W5"/>
    <mergeCell ref="Q4:Q5"/>
    <mergeCell ref="M3:N3"/>
    <mergeCell ref="O3:P3"/>
    <mergeCell ref="Q3:T3"/>
    <mergeCell ref="U4:U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30" t="s">
        <v>210</v>
      </c>
      <c r="B1" s="330"/>
      <c r="C1" s="330"/>
      <c r="D1" s="330"/>
      <c r="E1" s="330"/>
      <c r="F1" s="330"/>
      <c r="G1" s="330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31" t="e">
        <f>#REF!</f>
        <v>#REF!</v>
      </c>
      <c r="C2" s="332"/>
      <c r="D2" s="332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29"/>
      <c r="C3" s="329"/>
      <c r="D3" s="329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5">
        <v>41948</v>
      </c>
      <c r="C4" s="325"/>
      <c r="D4" s="325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5">
        <v>41949</v>
      </c>
      <c r="C5" s="325"/>
      <c r="D5" s="325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29">
        <v>111000</v>
      </c>
      <c r="C6" s="329"/>
      <c r="D6" s="329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7">
        <f>+$B$6*$F$7/$C$7</f>
        <v>111000</v>
      </c>
      <c r="C8" s="327"/>
      <c r="D8" s="327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5" t="s">
        <v>226</v>
      </c>
      <c r="C9" s="325"/>
      <c r="D9" s="325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29" t="e">
        <f>VLOOKUP(I11,#REF!,4,0)*1000</f>
        <v>#REF!</v>
      </c>
      <c r="C11" s="329"/>
      <c r="D11" s="329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7" t="e">
        <f>+ ROUND((B11-B19)*F10/C10,0)</f>
        <v>#REF!</v>
      </c>
      <c r="C12" s="327"/>
      <c r="D12" s="327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8" t="s">
        <v>212</v>
      </c>
      <c r="C13" s="328"/>
      <c r="D13" s="328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7">
        <f>+IF($E$13=1,ROUNDDOWN($B$8*$F$10/$C$10,0),IF(MROUND($B$8*$F$10/$C$10,10)-($B$8*$F$10/$C$10)&gt;0,MROUND($B$8*$F$10/$C$10,10)-10,MROUND($B$8*$F$10/$C$10,10)))</f>
        <v>55500</v>
      </c>
      <c r="C14" s="327"/>
      <c r="D14" s="327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7">
        <f>ROUNDDOWN($B$8*$F$10/$C$10,0)-B14</f>
        <v>0</v>
      </c>
      <c r="C15" s="327"/>
      <c r="D15" s="327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8" t="s">
        <v>223</v>
      </c>
      <c r="C16" s="328"/>
      <c r="D16" s="328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29">
        <v>10000</v>
      </c>
      <c r="C17" s="329"/>
      <c r="D17" s="329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7">
        <f>+IF($E$16=1,B17*B15,0)</f>
        <v>0</v>
      </c>
      <c r="C18" s="327"/>
      <c r="D18" s="327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29">
        <v>10000</v>
      </c>
      <c r="C19" s="329"/>
      <c r="D19" s="329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7">
        <f>+B19*B14</f>
        <v>555000000</v>
      </c>
      <c r="C20" s="327"/>
      <c r="D20" s="327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5"/>
      <c r="C21" s="325"/>
      <c r="D21" s="325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26" t="s">
        <v>241</v>
      </c>
      <c r="F23" s="326"/>
      <c r="G23" s="326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  <mergeCell ref="B21:D21"/>
    <mergeCell ref="E23:G23"/>
    <mergeCell ref="B15:D15"/>
    <mergeCell ref="B16:D16"/>
    <mergeCell ref="B17:D17"/>
    <mergeCell ref="B18:D18"/>
    <mergeCell ref="B19:D19"/>
    <mergeCell ref="B20:D20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4" t="s">
        <v>328</v>
      </c>
      <c r="F1" s="334"/>
      <c r="G1" s="335" t="s">
        <v>329</v>
      </c>
      <c r="H1" s="335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36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36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36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33" t="s">
        <v>398</v>
      </c>
      <c r="C62" s="333" t="s">
        <v>310</v>
      </c>
      <c r="D62" s="333" t="s">
        <v>403</v>
      </c>
      <c r="E62" s="337">
        <v>140130</v>
      </c>
      <c r="F62" s="337">
        <v>7</v>
      </c>
      <c r="G62" s="40">
        <v>215002</v>
      </c>
      <c r="H62" s="40">
        <v>0</v>
      </c>
    </row>
    <row r="63" spans="1:9" s="40" customFormat="1">
      <c r="B63" s="333"/>
      <c r="C63" s="333"/>
      <c r="D63" s="333"/>
      <c r="E63" s="337"/>
      <c r="F63" s="337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8" t="s">
        <v>20</v>
      </c>
      <c r="C32" s="338"/>
      <c r="D32" s="338"/>
      <c r="E32" s="338"/>
      <c r="F32" s="338"/>
      <c r="G32" s="338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8" t="s">
        <v>14</v>
      </c>
      <c r="C39" s="338"/>
      <c r="D39" s="338"/>
      <c r="E39" s="338"/>
      <c r="F39" s="338"/>
      <c r="G39" s="338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9"/>
      <c r="E43" s="340"/>
      <c r="F43" s="340"/>
      <c r="G43" s="340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B1:L73"/>
  <sheetViews>
    <sheetView tabSelected="1" view="pageBreakPreview" topLeftCell="A22" zoomScale="87" zoomScaleNormal="87" zoomScaleSheetLayoutView="87" workbookViewId="0">
      <selection activeCell="H49" sqref="H49"/>
    </sheetView>
  </sheetViews>
  <sheetFormatPr defaultColWidth="9.140625" defaultRowHeight="15"/>
  <cols>
    <col min="1" max="1" width="9.140625" style="168"/>
    <col min="2" max="2" width="2.140625" style="168" customWidth="1"/>
    <col min="3" max="3" width="6.42578125" style="168" customWidth="1"/>
    <col min="4" max="4" width="30.42578125" style="168" customWidth="1"/>
    <col min="5" max="5" width="42.7109375" style="168" customWidth="1"/>
    <col min="6" max="6" width="26" style="168" customWidth="1"/>
    <col min="7" max="7" width="29.42578125" style="168" customWidth="1"/>
    <col min="8" max="8" width="24.140625" style="168" bestFit="1" customWidth="1"/>
    <col min="9" max="9" width="17.5703125" style="168" bestFit="1" customWidth="1"/>
    <col min="10" max="10" width="14.85546875" style="168" bestFit="1" customWidth="1"/>
    <col min="11" max="11" width="11.85546875" style="168" bestFit="1" customWidth="1"/>
    <col min="12" max="12" width="19" style="168" bestFit="1" customWidth="1"/>
    <col min="13" max="16384" width="9.140625" style="168"/>
  </cols>
  <sheetData>
    <row r="1" spans="2:7" ht="24" customHeight="1">
      <c r="B1" s="341" t="s">
        <v>561</v>
      </c>
      <c r="C1" s="341"/>
      <c r="D1" s="341"/>
      <c r="E1" s="341"/>
      <c r="F1" s="341"/>
      <c r="G1" s="341"/>
    </row>
    <row r="2" spans="2:7" ht="15.75" customHeight="1">
      <c r="B2" s="363" t="s">
        <v>562</v>
      </c>
      <c r="C2" s="363"/>
      <c r="D2" s="363"/>
      <c r="E2" s="363"/>
      <c r="F2" s="363"/>
      <c r="G2" s="363"/>
    </row>
    <row r="3" spans="2:7" ht="19.5" customHeight="1">
      <c r="B3" s="364" t="s">
        <v>581</v>
      </c>
      <c r="C3" s="364"/>
      <c r="D3" s="364"/>
      <c r="E3" s="364"/>
      <c r="F3" s="364"/>
      <c r="G3" s="364"/>
    </row>
    <row r="4" spans="2:7" ht="18" customHeight="1">
      <c r="B4" s="365" t="s">
        <v>563</v>
      </c>
      <c r="C4" s="365"/>
      <c r="D4" s="365"/>
      <c r="E4" s="365"/>
      <c r="F4" s="365"/>
      <c r="G4" s="365"/>
    </row>
    <row r="5" spans="2:7" ht="15.75" customHeight="1">
      <c r="B5" s="169"/>
      <c r="C5" s="169"/>
      <c r="D5" s="169"/>
      <c r="E5" s="169"/>
      <c r="F5" s="169"/>
      <c r="G5" s="169"/>
    </row>
    <row r="6" spans="2:7" ht="15.75" customHeight="1">
      <c r="B6" s="341" t="s">
        <v>564</v>
      </c>
      <c r="C6" s="341"/>
      <c r="D6" s="341"/>
      <c r="E6" s="341"/>
      <c r="F6" s="341"/>
      <c r="G6" s="341"/>
    </row>
    <row r="7" spans="2:7" ht="15.75" customHeight="1">
      <c r="B7" s="341" t="s">
        <v>565</v>
      </c>
      <c r="C7" s="341"/>
      <c r="D7" s="341"/>
      <c r="E7" s="341"/>
      <c r="F7" s="341"/>
      <c r="G7" s="341"/>
    </row>
    <row r="8" spans="2:7" ht="15.75" customHeight="1">
      <c r="B8" s="170"/>
      <c r="C8" s="170"/>
      <c r="D8" s="170"/>
      <c r="E8" s="170"/>
      <c r="F8" s="170"/>
      <c r="G8" s="170"/>
    </row>
    <row r="9" spans="2:7" ht="15.75" customHeight="1">
      <c r="B9" s="170"/>
      <c r="C9" s="170"/>
      <c r="D9" s="166" t="s">
        <v>566</v>
      </c>
      <c r="E9" s="164" t="s">
        <v>567</v>
      </c>
      <c r="F9" s="170"/>
      <c r="G9" s="170"/>
    </row>
    <row r="10" spans="2:7" ht="15.75" customHeight="1">
      <c r="B10" s="170"/>
      <c r="C10" s="170"/>
      <c r="D10" s="171" t="s">
        <v>568</v>
      </c>
      <c r="E10" s="165" t="s">
        <v>569</v>
      </c>
      <c r="F10" s="170"/>
      <c r="G10" s="170"/>
    </row>
    <row r="11" spans="2:7" ht="15.75" customHeight="1">
      <c r="B11" s="170"/>
      <c r="C11" s="170"/>
      <c r="D11" s="170"/>
      <c r="E11" s="170"/>
      <c r="F11" s="170"/>
      <c r="G11" s="170"/>
    </row>
    <row r="12" spans="2:7" ht="15.75" customHeight="1">
      <c r="B12" s="172" t="s">
        <v>532</v>
      </c>
      <c r="C12" s="172"/>
      <c r="D12" s="172"/>
      <c r="E12" s="172" t="s">
        <v>559</v>
      </c>
      <c r="F12" s="173"/>
      <c r="G12" s="173"/>
    </row>
    <row r="13" spans="2:7" ht="15.75" customHeight="1">
      <c r="B13" s="174"/>
      <c r="C13" s="174" t="s">
        <v>533</v>
      </c>
      <c r="D13" s="174"/>
      <c r="E13" s="174" t="s">
        <v>560</v>
      </c>
      <c r="F13" s="173"/>
      <c r="G13" s="173"/>
    </row>
    <row r="14" spans="2:7" s="175" customFormat="1" ht="15.75" customHeight="1">
      <c r="B14" s="172" t="s">
        <v>534</v>
      </c>
      <c r="C14" s="172"/>
      <c r="D14" s="172"/>
      <c r="E14" s="172" t="s">
        <v>535</v>
      </c>
      <c r="F14" s="172"/>
    </row>
    <row r="15" spans="2:7" ht="15.75" customHeight="1">
      <c r="B15" s="173"/>
      <c r="C15" s="174" t="s">
        <v>536</v>
      </c>
      <c r="D15" s="173"/>
      <c r="E15" s="174" t="s">
        <v>537</v>
      </c>
      <c r="F15" s="173"/>
    </row>
    <row r="16" spans="2:7" s="175" customFormat="1" ht="15.75" customHeight="1">
      <c r="B16" s="172" t="s">
        <v>538</v>
      </c>
      <c r="C16" s="172"/>
      <c r="D16" s="172"/>
      <c r="E16" s="172" t="s">
        <v>593</v>
      </c>
    </row>
    <row r="17" spans="2:12" ht="15.75" customHeight="1">
      <c r="B17" s="173"/>
      <c r="C17" s="174" t="s">
        <v>539</v>
      </c>
      <c r="D17" s="173"/>
      <c r="E17" s="174" t="s">
        <v>592</v>
      </c>
    </row>
    <row r="18" spans="2:12" s="175" customFormat="1" ht="15.75" customHeight="1">
      <c r="B18" s="358" t="s">
        <v>570</v>
      </c>
      <c r="C18" s="358"/>
      <c r="D18" s="358"/>
      <c r="E18" s="161" t="str">
        <f>"Từ ngày "&amp;TEXT(G25+1,"dd/mm/yyyy")&amp;" đến "&amp;TEXT(F25,"dd/mm/yyyy")</f>
        <v>Từ ngày 16/03/2026 đến 22/03/2026</v>
      </c>
      <c r="H18" s="176"/>
    </row>
    <row r="19" spans="2:12" ht="15.75" customHeight="1">
      <c r="B19" s="177"/>
      <c r="C19" s="178" t="s">
        <v>571</v>
      </c>
      <c r="D19" s="177"/>
      <c r="E19" s="162" t="str">
        <f>"From "&amp;TEXT(G25+1,"dd/mm/yyyy")&amp;" to "&amp;TEXT(F25,"dd/mm/yyyy")</f>
        <v>From 16/03/2026 to 22/03/2026</v>
      </c>
      <c r="H19" s="176"/>
      <c r="I19" s="179"/>
    </row>
    <row r="20" spans="2:12" ht="15.75" customHeight="1">
      <c r="B20" s="180">
        <v>5</v>
      </c>
      <c r="C20" s="180" t="s">
        <v>579</v>
      </c>
      <c r="D20" s="180"/>
      <c r="E20" s="181">
        <f>F25+1</f>
        <v>46104</v>
      </c>
      <c r="F20" s="182"/>
      <c r="G20" s="182"/>
      <c r="H20" s="176"/>
      <c r="I20" s="176"/>
    </row>
    <row r="21" spans="2:12" ht="15.75" customHeight="1">
      <c r="B21" s="177"/>
      <c r="C21" s="178" t="s">
        <v>580</v>
      </c>
      <c r="D21" s="177"/>
      <c r="E21" s="372">
        <f>E20</f>
        <v>46104</v>
      </c>
      <c r="F21" s="372"/>
      <c r="G21" s="372"/>
      <c r="H21" s="372"/>
      <c r="I21" s="176"/>
    </row>
    <row r="22" spans="2:12" ht="15.75" customHeight="1">
      <c r="B22" s="180"/>
      <c r="C22" s="180"/>
      <c r="D22" s="180"/>
      <c r="E22" s="180"/>
      <c r="F22" s="180"/>
      <c r="G22" s="183" t="s">
        <v>540</v>
      </c>
      <c r="I22" s="179"/>
    </row>
    <row r="23" spans="2:12" ht="15.75" customHeight="1">
      <c r="B23" s="366" t="s">
        <v>531</v>
      </c>
      <c r="C23" s="367"/>
      <c r="D23" s="366" t="s">
        <v>541</v>
      </c>
      <c r="E23" s="367"/>
      <c r="F23" s="263" t="s">
        <v>542</v>
      </c>
      <c r="G23" s="263" t="s">
        <v>542</v>
      </c>
      <c r="I23" s="179"/>
      <c r="L23" s="184"/>
    </row>
    <row r="24" spans="2:12" ht="15.75" customHeight="1">
      <c r="B24" s="368" t="s">
        <v>27</v>
      </c>
      <c r="C24" s="369"/>
      <c r="D24" s="370" t="s">
        <v>330</v>
      </c>
      <c r="E24" s="371"/>
      <c r="F24" s="185" t="s">
        <v>543</v>
      </c>
      <c r="G24" s="185" t="s">
        <v>543</v>
      </c>
      <c r="I24" s="179"/>
      <c r="L24" s="184"/>
    </row>
    <row r="25" spans="2:12" ht="15.75" customHeight="1">
      <c r="B25" s="264"/>
      <c r="C25" s="186"/>
      <c r="D25" s="187"/>
      <c r="E25" s="187"/>
      <c r="F25" s="188">
        <f>G25+7</f>
        <v>46103</v>
      </c>
      <c r="G25" s="188">
        <v>46096</v>
      </c>
      <c r="H25" s="189"/>
      <c r="I25" s="179"/>
      <c r="L25" s="184"/>
    </row>
    <row r="26" spans="2:12" ht="15.75" customHeight="1">
      <c r="B26" s="361" t="s">
        <v>572</v>
      </c>
      <c r="C26" s="362"/>
      <c r="D26" s="190" t="s">
        <v>544</v>
      </c>
      <c r="E26" s="190"/>
      <c r="F26" s="191"/>
      <c r="G26" s="265"/>
      <c r="I26" s="179"/>
      <c r="L26" s="192"/>
    </row>
    <row r="27" spans="2:12" ht="15.75" customHeight="1">
      <c r="B27" s="266"/>
      <c r="C27" s="193"/>
      <c r="D27" s="194" t="s">
        <v>545</v>
      </c>
      <c r="E27" s="195"/>
      <c r="F27" s="259"/>
      <c r="G27" s="256"/>
      <c r="I27" s="196"/>
      <c r="L27" s="192"/>
    </row>
    <row r="28" spans="2:12" ht="15.75" customHeight="1">
      <c r="B28" s="354">
        <v>1</v>
      </c>
      <c r="C28" s="355"/>
      <c r="D28" s="197" t="s">
        <v>546</v>
      </c>
      <c r="E28" s="198"/>
      <c r="F28" s="260"/>
      <c r="G28" s="267"/>
      <c r="I28" s="199"/>
      <c r="L28" s="192"/>
    </row>
    <row r="29" spans="2:12" ht="15.75" customHeight="1">
      <c r="B29" s="268"/>
      <c r="C29" s="200"/>
      <c r="D29" s="201" t="s">
        <v>547</v>
      </c>
      <c r="E29" s="202"/>
      <c r="F29" s="256"/>
      <c r="G29" s="256"/>
      <c r="I29" s="199"/>
      <c r="L29" s="192"/>
    </row>
    <row r="30" spans="2:12" ht="15.75" customHeight="1">
      <c r="B30" s="356">
        <v>1.1000000000000001</v>
      </c>
      <c r="C30" s="357"/>
      <c r="D30" s="203" t="s">
        <v>583</v>
      </c>
      <c r="E30" s="204"/>
      <c r="F30" s="163">
        <f>G34</f>
        <v>129302342528</v>
      </c>
      <c r="G30" s="163">
        <v>120409705773</v>
      </c>
      <c r="H30" s="205"/>
      <c r="I30" s="206"/>
      <c r="J30" s="205"/>
      <c r="K30" s="205"/>
      <c r="L30" s="184"/>
    </row>
    <row r="31" spans="2:12" ht="15.75" customHeight="1">
      <c r="B31" s="359">
        <v>1.2</v>
      </c>
      <c r="C31" s="360"/>
      <c r="D31" s="207" t="s">
        <v>584</v>
      </c>
      <c r="E31" s="208"/>
      <c r="F31" s="246">
        <f>G35</f>
        <v>15305.94</v>
      </c>
      <c r="G31" s="246">
        <v>15433.82</v>
      </c>
      <c r="H31" s="205"/>
      <c r="I31" s="206"/>
      <c r="J31" s="205"/>
      <c r="K31" s="205"/>
      <c r="L31" s="184"/>
    </row>
    <row r="32" spans="2:12" ht="15.75" customHeight="1">
      <c r="B32" s="354">
        <v>2</v>
      </c>
      <c r="C32" s="355"/>
      <c r="D32" s="197" t="s">
        <v>548</v>
      </c>
      <c r="E32" s="198"/>
      <c r="F32" s="247"/>
      <c r="G32" s="247"/>
      <c r="H32" s="205"/>
      <c r="I32" s="287"/>
      <c r="J32" s="205"/>
      <c r="K32" s="205"/>
      <c r="L32" s="184"/>
    </row>
    <row r="33" spans="2:12" ht="15.75" customHeight="1">
      <c r="B33" s="269"/>
      <c r="C33" s="209"/>
      <c r="D33" s="207" t="s">
        <v>549</v>
      </c>
      <c r="E33" s="202"/>
      <c r="F33" s="248"/>
      <c r="G33" s="248"/>
      <c r="H33" s="205"/>
      <c r="I33" s="206"/>
      <c r="J33" s="205"/>
      <c r="K33" s="205"/>
      <c r="L33" s="184"/>
    </row>
    <row r="34" spans="2:12" ht="15.75" customHeight="1">
      <c r="B34" s="356">
        <v>2.1</v>
      </c>
      <c r="C34" s="357"/>
      <c r="D34" s="203" t="s">
        <v>585</v>
      </c>
      <c r="E34" s="204"/>
      <c r="F34" s="248">
        <v>135435229053</v>
      </c>
      <c r="G34" s="163">
        <v>129302342528</v>
      </c>
      <c r="H34" s="205"/>
      <c r="I34" s="206"/>
      <c r="J34" s="205"/>
      <c r="K34" s="205"/>
      <c r="L34" s="210"/>
    </row>
    <row r="35" spans="2:12" ht="15.75" customHeight="1">
      <c r="B35" s="359">
        <v>2.2000000000000002</v>
      </c>
      <c r="C35" s="360"/>
      <c r="D35" s="211" t="s">
        <v>586</v>
      </c>
      <c r="E35" s="202"/>
      <c r="F35" s="246">
        <v>15028.57</v>
      </c>
      <c r="G35" s="246">
        <v>15305.94</v>
      </c>
      <c r="H35" s="205"/>
      <c r="I35" s="206"/>
      <c r="J35" s="205"/>
      <c r="K35" s="205"/>
    </row>
    <row r="36" spans="2:12" ht="15.75" customHeight="1">
      <c r="B36" s="343">
        <v>3</v>
      </c>
      <c r="C36" s="344"/>
      <c r="D36" s="212" t="s">
        <v>575</v>
      </c>
      <c r="E36" s="213"/>
      <c r="F36" s="258"/>
      <c r="G36" s="270"/>
      <c r="H36" s="205"/>
      <c r="I36" s="206"/>
      <c r="J36" s="205"/>
      <c r="K36" s="205"/>
    </row>
    <row r="37" spans="2:12" ht="15.75" customHeight="1">
      <c r="B37" s="271"/>
      <c r="C37" s="214"/>
      <c r="D37" s="215" t="s">
        <v>576</v>
      </c>
      <c r="E37" s="216"/>
      <c r="F37" s="261">
        <f>F34-F30</f>
        <v>6132886525</v>
      </c>
      <c r="G37" s="261">
        <v>8892636755</v>
      </c>
      <c r="H37" s="205"/>
      <c r="I37" s="206"/>
      <c r="J37" s="205"/>
      <c r="K37" s="205"/>
    </row>
    <row r="38" spans="2:12" ht="15.75" customHeight="1">
      <c r="B38" s="345">
        <v>3.1</v>
      </c>
      <c r="C38" s="346"/>
      <c r="D38" s="217" t="s">
        <v>550</v>
      </c>
      <c r="E38" s="218"/>
      <c r="F38" s="258"/>
      <c r="G38" s="270"/>
      <c r="H38" s="205"/>
      <c r="I38" s="206"/>
      <c r="J38" s="205"/>
      <c r="K38" s="205"/>
    </row>
    <row r="39" spans="2:12" ht="15.75" customHeight="1">
      <c r="B39" s="273"/>
      <c r="C39" s="219"/>
      <c r="D39" s="215" t="s">
        <v>551</v>
      </c>
      <c r="E39" s="220"/>
      <c r="F39" s="261">
        <f>F37-F41</f>
        <v>-2428154718</v>
      </c>
      <c r="G39" s="261">
        <v>-814984998</v>
      </c>
      <c r="H39" s="205"/>
      <c r="I39" s="206"/>
      <c r="J39" s="205"/>
      <c r="K39" s="205"/>
    </row>
    <row r="40" spans="2:12" ht="15.75" customHeight="1">
      <c r="B40" s="347">
        <v>3.2</v>
      </c>
      <c r="C40" s="348"/>
      <c r="D40" s="221" t="s">
        <v>582</v>
      </c>
      <c r="E40" s="222"/>
      <c r="F40" s="249"/>
      <c r="G40" s="249"/>
      <c r="H40" s="205"/>
      <c r="I40" s="206"/>
      <c r="J40" s="205"/>
      <c r="K40" s="205"/>
    </row>
    <row r="41" spans="2:12" ht="15.75" customHeight="1">
      <c r="B41" s="284"/>
      <c r="C41" s="285"/>
      <c r="D41" s="167" t="s">
        <v>578</v>
      </c>
      <c r="E41" s="220"/>
      <c r="F41" s="261">
        <v>8561041243</v>
      </c>
      <c r="G41" s="272">
        <v>9707621753</v>
      </c>
      <c r="H41" s="205"/>
      <c r="I41" s="206"/>
      <c r="J41" s="205"/>
      <c r="K41" s="205"/>
    </row>
    <row r="42" spans="2:12" ht="15.75" customHeight="1">
      <c r="B42" s="347">
        <v>3.3</v>
      </c>
      <c r="C42" s="348"/>
      <c r="D42" s="217" t="s">
        <v>552</v>
      </c>
      <c r="E42" s="218"/>
      <c r="F42" s="250"/>
      <c r="G42" s="250"/>
      <c r="H42" s="205"/>
      <c r="I42" s="206"/>
      <c r="J42" s="205"/>
      <c r="K42" s="205"/>
    </row>
    <row r="43" spans="2:12" ht="15.75" customHeight="1">
      <c r="B43" s="273"/>
      <c r="C43" s="223"/>
      <c r="D43" s="167" t="s">
        <v>553</v>
      </c>
      <c r="E43" s="220"/>
      <c r="F43" s="251"/>
      <c r="G43" s="251"/>
      <c r="H43" s="205"/>
      <c r="I43" s="206"/>
      <c r="J43" s="205"/>
      <c r="K43" s="205"/>
    </row>
    <row r="44" spans="2:12" ht="15.75" customHeight="1">
      <c r="B44" s="343">
        <v>4</v>
      </c>
      <c r="C44" s="349">
        <v>4</v>
      </c>
      <c r="D44" s="224" t="s">
        <v>573</v>
      </c>
      <c r="E44" s="218"/>
      <c r="F44" s="252"/>
      <c r="G44" s="252"/>
      <c r="H44" s="205"/>
      <c r="I44" s="206"/>
      <c r="J44" s="205"/>
      <c r="K44" s="205"/>
    </row>
    <row r="45" spans="2:12" ht="15.75" customHeight="1">
      <c r="B45" s="274"/>
      <c r="C45" s="225"/>
      <c r="D45" s="167" t="s">
        <v>577</v>
      </c>
      <c r="E45" s="220"/>
      <c r="F45" s="253">
        <f>F35/F31-1</f>
        <v>-1.8121722677601038E-2</v>
      </c>
      <c r="G45" s="253">
        <v>-8.285699846181882E-3</v>
      </c>
      <c r="H45" s="205"/>
      <c r="I45" s="206"/>
      <c r="J45" s="205"/>
      <c r="K45" s="205"/>
    </row>
    <row r="46" spans="2:12" ht="15.75" customHeight="1">
      <c r="B46" s="343">
        <v>5</v>
      </c>
      <c r="C46" s="349"/>
      <c r="D46" s="226" t="s">
        <v>554</v>
      </c>
      <c r="E46" s="227"/>
      <c r="F46" s="254"/>
      <c r="G46" s="254"/>
      <c r="H46" s="205"/>
      <c r="I46" s="206"/>
      <c r="J46" s="205"/>
      <c r="K46" s="205"/>
    </row>
    <row r="47" spans="2:12" ht="15.75" customHeight="1">
      <c r="B47" s="271"/>
      <c r="C47" s="214"/>
      <c r="D47" s="228" t="s">
        <v>555</v>
      </c>
      <c r="E47" s="229"/>
      <c r="F47" s="255"/>
      <c r="G47" s="255"/>
      <c r="H47" s="205"/>
      <c r="I47" s="206"/>
      <c r="J47" s="205"/>
      <c r="K47" s="205"/>
    </row>
    <row r="48" spans="2:12" ht="15.75" customHeight="1">
      <c r="B48" s="350">
        <v>5.0999999999999996</v>
      </c>
      <c r="C48" s="351"/>
      <c r="D48" s="230" t="s">
        <v>587</v>
      </c>
      <c r="E48" s="204"/>
      <c r="F48" s="289">
        <v>135700116204</v>
      </c>
      <c r="G48" s="289">
        <v>129302342528</v>
      </c>
      <c r="H48" s="205"/>
      <c r="I48" s="206"/>
      <c r="J48" s="205"/>
      <c r="K48" s="205"/>
    </row>
    <row r="49" spans="2:11" ht="15.75" customHeight="1">
      <c r="B49" s="350">
        <v>5.2</v>
      </c>
      <c r="C49" s="351"/>
      <c r="D49" s="231" t="s">
        <v>588</v>
      </c>
      <c r="E49" s="232"/>
      <c r="F49" s="289">
        <v>70754798366</v>
      </c>
      <c r="G49" s="289">
        <v>70754798366</v>
      </c>
      <c r="H49" s="205"/>
      <c r="I49" s="206"/>
      <c r="J49" s="205"/>
      <c r="K49" s="205"/>
    </row>
    <row r="50" spans="2:11" ht="15.75" customHeight="1">
      <c r="B50" s="352">
        <v>6</v>
      </c>
      <c r="C50" s="353"/>
      <c r="D50" s="233" t="s">
        <v>574</v>
      </c>
      <c r="E50" s="234"/>
      <c r="F50" s="257"/>
      <c r="G50" s="275"/>
      <c r="H50" s="205"/>
      <c r="I50" s="206"/>
      <c r="J50" s="205"/>
      <c r="K50" s="205"/>
    </row>
    <row r="51" spans="2:11" ht="15.75" customHeight="1">
      <c r="B51" s="350">
        <v>6.1</v>
      </c>
      <c r="C51" s="351">
        <v>6.1</v>
      </c>
      <c r="D51" s="235" t="s">
        <v>589</v>
      </c>
      <c r="E51" s="236"/>
      <c r="F51" s="262">
        <v>25032.04</v>
      </c>
      <c r="G51" s="262">
        <v>25032.04</v>
      </c>
      <c r="H51" s="205"/>
      <c r="I51" s="206"/>
      <c r="J51" s="205"/>
      <c r="K51" s="205"/>
    </row>
    <row r="52" spans="2:11" ht="15.75" customHeight="1">
      <c r="B52" s="350">
        <v>6.2</v>
      </c>
      <c r="C52" s="351"/>
      <c r="D52" s="203" t="s">
        <v>590</v>
      </c>
      <c r="E52" s="230"/>
      <c r="F52" s="288">
        <f>F51*F35</f>
        <v>376195765.38279998</v>
      </c>
      <c r="G52" s="288">
        <v>383138902.31760001</v>
      </c>
      <c r="H52" s="205"/>
      <c r="I52" s="206"/>
      <c r="J52" s="205"/>
      <c r="K52" s="205"/>
    </row>
    <row r="53" spans="2:11" ht="15.75" customHeight="1">
      <c r="B53" s="350">
        <v>6.2</v>
      </c>
      <c r="C53" s="351">
        <v>6.3</v>
      </c>
      <c r="D53" s="230" t="s">
        <v>598</v>
      </c>
      <c r="E53" s="230"/>
      <c r="F53" s="276">
        <f>F52/F34</f>
        <v>2.7776802831380224E-3</v>
      </c>
      <c r="G53" s="276">
        <v>2.9631242159022181E-3</v>
      </c>
      <c r="H53" s="205"/>
      <c r="I53" s="206"/>
      <c r="J53" s="205"/>
      <c r="K53" s="205"/>
    </row>
    <row r="54" spans="2:11" ht="15.75" customHeight="1">
      <c r="B54" s="237"/>
      <c r="C54" s="237"/>
      <c r="D54" s="237"/>
      <c r="E54" s="237"/>
      <c r="F54" s="238"/>
      <c r="G54" s="238"/>
    </row>
    <row r="55" spans="2:11">
      <c r="C55" s="239"/>
      <c r="D55" s="283" t="s">
        <v>556</v>
      </c>
      <c r="E55" s="283"/>
      <c r="F55" s="342" t="s">
        <v>557</v>
      </c>
      <c r="G55" s="342"/>
    </row>
    <row r="56" spans="2:11">
      <c r="C56" s="239"/>
      <c r="D56" s="286" t="s">
        <v>591</v>
      </c>
      <c r="E56" s="283"/>
      <c r="F56" s="373" t="s">
        <v>558</v>
      </c>
      <c r="G56" s="342"/>
    </row>
    <row r="57" spans="2:11" ht="14.25" customHeight="1">
      <c r="D57" s="240"/>
      <c r="E57" s="240"/>
      <c r="F57" s="178"/>
      <c r="G57" s="178"/>
    </row>
    <row r="58" spans="2:11" ht="14.25" customHeight="1">
      <c r="D58" s="240"/>
      <c r="E58" s="240"/>
      <c r="F58" s="178"/>
      <c r="G58" s="178"/>
    </row>
    <row r="59" spans="2:11" ht="14.25" customHeight="1">
      <c r="D59" s="240"/>
      <c r="E59" s="240"/>
      <c r="F59" s="178"/>
      <c r="G59" s="178"/>
    </row>
    <row r="60" spans="2:11" ht="14.25" customHeight="1">
      <c r="B60" s="241"/>
      <c r="C60" s="241"/>
      <c r="F60" s="177"/>
      <c r="G60" s="177"/>
    </row>
    <row r="61" spans="2:11" ht="14.25" customHeight="1">
      <c r="B61" s="241"/>
      <c r="C61" s="241"/>
      <c r="F61" s="177"/>
      <c r="G61" s="177"/>
    </row>
    <row r="62" spans="2:11" ht="14.25" customHeight="1">
      <c r="B62" s="241"/>
      <c r="C62" s="241"/>
      <c r="F62" s="177"/>
      <c r="G62" s="177"/>
    </row>
    <row r="63" spans="2:11" ht="14.25" customHeight="1">
      <c r="B63" s="241"/>
      <c r="C63" s="241"/>
      <c r="F63" s="177"/>
      <c r="G63" s="177"/>
    </row>
    <row r="64" spans="2:11" ht="14.25" customHeight="1">
      <c r="B64" s="241"/>
      <c r="C64" s="241"/>
      <c r="F64" s="293"/>
      <c r="G64" s="177"/>
    </row>
    <row r="65" spans="2:12" ht="14.25" customHeight="1">
      <c r="B65" s="290"/>
      <c r="C65" s="290"/>
      <c r="D65" s="291"/>
      <c r="E65" s="292"/>
      <c r="F65" s="374"/>
      <c r="G65" s="374"/>
    </row>
    <row r="66" spans="2:12" s="278" customFormat="1" ht="21.75" customHeight="1">
      <c r="B66" s="294" t="s">
        <v>594</v>
      </c>
      <c r="C66" s="294"/>
      <c r="D66" s="294"/>
      <c r="E66" s="294"/>
      <c r="F66" s="376" t="s">
        <v>595</v>
      </c>
      <c r="G66" s="376"/>
      <c r="H66" s="295"/>
      <c r="I66" s="279"/>
      <c r="J66" s="280"/>
      <c r="K66" s="281"/>
      <c r="L66" s="281"/>
    </row>
    <row r="67" spans="2:12" s="278" customFormat="1" ht="15.75" customHeight="1">
      <c r="B67" s="296" t="s">
        <v>597</v>
      </c>
      <c r="C67" s="277"/>
      <c r="D67" s="277"/>
      <c r="E67" s="277"/>
      <c r="F67" s="297" t="s">
        <v>599</v>
      </c>
      <c r="G67" s="298"/>
      <c r="H67" s="299"/>
      <c r="I67" s="279"/>
      <c r="J67" s="280"/>
      <c r="K67" s="281"/>
      <c r="L67" s="281"/>
    </row>
    <row r="68" spans="2:12" s="278" customFormat="1" ht="15.75" customHeight="1">
      <c r="B68" s="300" t="s">
        <v>596</v>
      </c>
      <c r="C68" s="282"/>
      <c r="D68" s="282"/>
      <c r="E68" s="282"/>
      <c r="F68" s="305" t="s">
        <v>600</v>
      </c>
      <c r="G68" s="305"/>
      <c r="H68" s="305"/>
      <c r="I68" s="279"/>
      <c r="J68" s="280"/>
      <c r="K68" s="281"/>
      <c r="L68" s="281"/>
    </row>
    <row r="69" spans="2:12" s="199" customFormat="1" ht="14.25" customHeight="1">
      <c r="B69" s="301"/>
      <c r="C69" s="301"/>
      <c r="D69" s="302"/>
      <c r="E69" s="303"/>
      <c r="F69" s="375"/>
      <c r="G69" s="375"/>
      <c r="H69" s="304"/>
    </row>
    <row r="70" spans="2:12" ht="16.5">
      <c r="B70" s="242"/>
      <c r="C70" s="242"/>
      <c r="D70" s="242"/>
      <c r="E70" s="242"/>
    </row>
    <row r="71" spans="2:12" ht="16.5">
      <c r="B71" s="243"/>
      <c r="C71" s="243"/>
      <c r="D71" s="243"/>
      <c r="E71" s="243"/>
    </row>
    <row r="72" spans="2:12" ht="16.5">
      <c r="B72" s="244"/>
      <c r="C72" s="244"/>
      <c r="D72" s="243"/>
      <c r="E72" s="243"/>
    </row>
    <row r="73" spans="2:12" ht="15.75">
      <c r="B73" s="245"/>
      <c r="C73" s="245"/>
    </row>
  </sheetData>
  <mergeCells count="36">
    <mergeCell ref="F56:G56"/>
    <mergeCell ref="F65:G65"/>
    <mergeCell ref="F69:G69"/>
    <mergeCell ref="B40:C40"/>
    <mergeCell ref="B35:C35"/>
    <mergeCell ref="F66:G66"/>
    <mergeCell ref="B31:C31"/>
    <mergeCell ref="B28:C28"/>
    <mergeCell ref="B26:C26"/>
    <mergeCell ref="B2:G2"/>
    <mergeCell ref="B3:G3"/>
    <mergeCell ref="B4:G4"/>
    <mergeCell ref="B6:G6"/>
    <mergeCell ref="B7:G7"/>
    <mergeCell ref="B23:C23"/>
    <mergeCell ref="D23:E23"/>
    <mergeCell ref="B24:C24"/>
    <mergeCell ref="D24:E24"/>
    <mergeCell ref="B30:C30"/>
    <mergeCell ref="E21:H21"/>
    <mergeCell ref="B1:G1"/>
    <mergeCell ref="F55:G55"/>
    <mergeCell ref="B36:C36"/>
    <mergeCell ref="B38:C38"/>
    <mergeCell ref="B42:C42"/>
    <mergeCell ref="B46:C46"/>
    <mergeCell ref="B53:C53"/>
    <mergeCell ref="B44:C44"/>
    <mergeCell ref="B50:C50"/>
    <mergeCell ref="B52:C52"/>
    <mergeCell ref="B48:C48"/>
    <mergeCell ref="B49:C49"/>
    <mergeCell ref="B51:C51"/>
    <mergeCell ref="B32:C32"/>
    <mergeCell ref="B34:C34"/>
    <mergeCell ref="B18:D18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04Zu3wzYZtbnIZathiJHd8+ezxw=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cMl/zPpz8lsu5YR+/7jjyWV/Ces=</DigestValue>
    </Reference>
  </SignedInfo>
  <SignatureValue>qr+ZAKZxuzsZD9SryNx5gMZwLV7NIF3Cvnx8zPI290lzOMvUh0M/59z1H0cxdk2sQlvo5z9HFPYV
PeLHm26vd9hvEMAS2aW2K+A6XeUlkxVYpUVqNv/KLBX4XaAFy4f1ME5rdS02N3jaTr+Rsluew0nf
ItEGwXKhQf7sRyDIXPY+zrmi1h6mX2FPB07j2o2wq56dZOOm2P0vOyfgY9R5U+ZmG2Xmbu3057rd
YPiY3VfsUDLGl9dfntqhiNFvb1HU6WZbcEqoBm/ziaZ5unrlogXv6QSYtR1DaQfg/Z5fop1uzK4c
7Ywc98JkGaEDPuUJCe3xJ1bOpmVJJV0Wxx2XTA==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xmiaOAyvCyjVLMA84dcsArW5fP4=</DigestValue>
      </Reference>
      <Reference URI="/xl/worksheets/sheet5.xml?ContentType=application/vnd.openxmlformats-officedocument.spreadsheetml.worksheet+xml">
        <DigestMethod Algorithm="http://www.w3.org/2000/09/xmldsig#sha1"/>
        <DigestValue>hz5ODDHCQJypKOTJtf1CHu1UpI4=</DigestValue>
      </Reference>
      <Reference URI="/xl/worksheets/sheet6.xml?ContentType=application/vnd.openxmlformats-officedocument.spreadsheetml.worksheet+xml">
        <DigestMethod Algorithm="http://www.w3.org/2000/09/xmldsig#sha1"/>
        <DigestValue>aAHCW5QMB8Y1GhPFoZw6gEOjLS0=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pmIQeq1ljA7WrcS8RRo0eGBBZgQ=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JCH30i5NVf6KPAk8hKypa6RU8xY=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styles.xml?ContentType=application/vnd.openxmlformats-officedocument.spreadsheetml.styles+xml">
        <DigestMethod Algorithm="http://www.w3.org/2000/09/xmldsig#sha1"/>
        <DigestValue>EV2lWwXhUWmEBorVzrzfTvn4cq0=</DigestValue>
      </Reference>
      <Reference URI="/xl/worksheets/sheet2.xml?ContentType=application/vnd.openxmlformats-officedocument.spreadsheetml.worksheet+xml">
        <DigestMethod Algorithm="http://www.w3.org/2000/09/xmldsig#sha1"/>
        <DigestValue>uPiYkJOhHBX+vt22rvcplxM5hDw=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WpkM9J6rPkKPi0DGpgZV+Y5I1Ec=</DigestValue>
      </Reference>
      <Reference URI="/xl/drawings/drawing1.xml?ContentType=application/vnd.openxmlformats-officedocument.drawing+xml">
        <DigestMethod Algorithm="http://www.w3.org/2000/09/xmldsig#sha1"/>
        <DigestValue>LIRtG/kjNyKEyQrIoEEQOdSRRss=</DigestValue>
      </Reference>
      <Reference URI="/xl/workbook.xml?ContentType=application/vnd.openxmlformats-officedocument.spreadsheetml.sheet.main+xml">
        <DigestMethod Algorithm="http://www.w3.org/2000/09/xmldsig#sha1"/>
        <DigestValue>5XzL3NLMnrGXPN/cLHEhkC2eiSI=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4.xml?ContentType=application/vnd.openxmlformats-officedocument.spreadsheetml.worksheet+xml">
        <DigestMethod Algorithm="http://www.w3.org/2000/09/xmldsig#sha1"/>
        <DigestValue>tXD+XHggfQwS3pVcQvgTYUH9N4g=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2026-03-23T06:55:49Z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2026-03-23T06:55:49Z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pukKHqDSoweQBhJoPj6IO8GW5ynaY0LdPhLSRiCPMDI=</DigestValue>
    </Reference>
    <Reference Type="http://www.w3.org/2000/09/xmldsig#Object" URI="#idOfficeObject">
      <DigestMethod Algorithm="http://www.w3.org/2001/04/xmlenc#sha256"/>
      <DigestValue>Nu3fGlc8EZE2mar6NI5lOXx7dR38t8FRRGUDW6sDq2o=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Tt2Mf/GwVj+Sw/U4acIGxkhAuRRnl+WgA2kA77L0SSY=</DigestValue>
    </Reference>
  </SignedInfo>
  <SignatureValue>x8jEJ3rGgK1rDLSmzP5Dm/GKuKbY250erfvlJXRs6cxOz7SYCu5wHQny3KlGlnN2vAtIk0WHJWIz
PwId6eZbI8KWy4XHEuTA7VOAKYZ00I/NbDe9DHZfBVkF8SHtzfm5GTXml4HIPveWVY5hbU//nrTc
B3kS+hOGpk4PPWcKTwqXzqT1zuSxwgOSVyCk27BH5JefaEcSCG6CvKusVMHqsZ6hW87DlEaQdXA/
iS+7tnYuT6enB68adt8JVKIxTkrG0swQZnMDLQSszjGQ7ZUY/hPxFl4+kL0n2wxbCEIZgbiHqAQQ
WKKXp4iciJEu9MfDI0qFb+E9GDLQYNCU9Cb8eQ==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58HtNPVpSu7ej+pLFR10Poi6O6qdbUdnIL4bvtp/zpY=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c+LEnbyxPs15Q74yE1f5Gu7D12iOxUFxyAe8jLiOg1Y=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KioYMMSjVaX+QsWocRXL88SWuBPCD0RwN58MLMEPgKc=</DigestValue>
      </Reference>
      <Reference URI="/xl/styles.xml?ContentType=application/vnd.openxmlformats-officedocument.spreadsheetml.styles+xml">
        <DigestMethod Algorithm="http://www.w3.org/2001/04/xmlenc#sha256"/>
        <DigestValue>EbliD7gdKuk3wJfaH6nuYWiYdth/szmVtxFwugZhiB4=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EeVmx1bd9kp2yQsKHrIGRzg95zqOF7LhWFBnB56iwxM=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lXQ19UErVnzildwDMu4PVct2XxTtWWG2MP3YnfPtG04=</DigestValue>
      </Reference>
      <Reference URI="/xl/worksheets/sheet3.xml?ContentType=application/vnd.openxmlformats-officedocument.spreadsheetml.worksheet+xml">
        <DigestMethod Algorithm="http://www.w3.org/2001/04/xmlenc#sha256"/>
        <DigestValue>08r0XWbihOZ8N9Z3ZQN8CVU67jX1rJhjXCYLqCOLguU=</DigestValue>
      </Reference>
      <Reference URI="/xl/worksheets/sheet4.xml?ContentType=application/vnd.openxmlformats-officedocument.spreadsheetml.worksheet+xml">
        <DigestMethod Algorithm="http://www.w3.org/2001/04/xmlenc#sha256"/>
        <DigestValue>1S3D8G9soI5rYvVaFI6L53ocEIoAMUxgftzASpQnUAw=</DigestValue>
      </Reference>
      <Reference URI="/xl/worksheets/sheet5.xml?ContentType=application/vnd.openxmlformats-officedocument.spreadsheetml.worksheet+xml">
        <DigestMethod Algorithm="http://www.w3.org/2001/04/xmlenc#sha256"/>
        <DigestValue>qzKtvSQgFZst/QPK31fIGzF1q5ae5aeuUCav8YxvkvQ=</DigestValue>
      </Reference>
      <Reference URI="/xl/worksheets/sheet6.xml?ContentType=application/vnd.openxmlformats-officedocument.spreadsheetml.worksheet+xml">
        <DigestMethod Algorithm="http://www.w3.org/2001/04/xmlenc#sha256"/>
        <DigestValue>MdV0dsINm10Y+G5Q94Y5KCN7aMgPPhksXDcMrGYkzHY=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2026-03-23T11:14:58Z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16.0.19725/27</OfficeVersion>
          <ApplicationVersion>16.0.19725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2026-03-23T11:14:58Z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2024-12-09T04:11:50Z</cp:lastPrinted>
  <dcterms:created xsi:type="dcterms:W3CDTF">2014-09-25T08:23:57Z</dcterms:created>
  <dcterms:modified xsi:type="dcterms:W3CDTF">2026-03-23T03:41:11Z</dcterms:modified>
</cp:coreProperties>
</file>