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<sst xmlns="http://schemas.openxmlformats.org/spreadsheetml/2006/main" count="1392" uniqueCount="599">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</sst>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69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8" t="s">
        <v>50</v>
      </c>
      <c r="B2" s="299"/>
      <c r="C2" s="299"/>
      <c r="D2" s="299"/>
      <c r="E2" s="299"/>
      <c r="F2" s="29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0" t="s">
        <v>51</v>
      </c>
      <c r="D3" s="300"/>
      <c r="E3" s="300"/>
      <c r="F3" s="300"/>
      <c r="G3" s="300"/>
      <c r="H3" s="300"/>
      <c r="I3" s="300"/>
      <c r="J3" s="300"/>
      <c r="K3" s="300"/>
      <c r="L3" s="300"/>
      <c r="M3" s="301" t="s">
        <v>23</v>
      </c>
      <c r="N3" s="308"/>
      <c r="O3" s="315" t="s">
        <v>24</v>
      </c>
      <c r="P3" s="316"/>
      <c r="Q3" s="301" t="s">
        <v>5</v>
      </c>
      <c r="R3" s="301"/>
      <c r="S3" s="308"/>
      <c r="T3" s="303"/>
      <c r="U3" s="310" t="s">
        <v>26</v>
      </c>
      <c r="V3" s="311"/>
      <c r="W3" s="312" t="s">
        <v>25</v>
      </c>
    </row>
    <row r="4" spans="1:23" ht="12.75" customHeight="1">
      <c r="A4" s="308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04" t="s">
        <v>52</v>
      </c>
      <c r="I4" s="301" t="s">
        <v>34</v>
      </c>
      <c r="J4" s="303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04" t="s">
        <v>36</v>
      </c>
      <c r="V4" s="301" t="s">
        <v>39</v>
      </c>
      <c r="W4" s="313"/>
    </row>
    <row r="5" spans="1:23">
      <c r="A5" s="303"/>
      <c r="B5" s="303"/>
      <c r="C5" s="303"/>
      <c r="D5" s="303"/>
      <c r="E5" s="303"/>
      <c r="F5" s="303"/>
      <c r="G5" s="303"/>
      <c r="H5" s="305"/>
      <c r="I5" s="106" t="s">
        <v>40</v>
      </c>
      <c r="J5" s="106" t="s">
        <v>41</v>
      </c>
      <c r="K5" s="303"/>
      <c r="L5" s="303"/>
      <c r="M5" s="303"/>
      <c r="N5" s="303"/>
      <c r="O5" s="303"/>
      <c r="P5" s="303"/>
      <c r="Q5" s="302"/>
      <c r="R5" s="302"/>
      <c r="S5" s="303"/>
      <c r="T5" s="302"/>
      <c r="U5" s="305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6" t="s">
        <v>5</v>
      </c>
      <c r="B179" s="30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1"/>
      <c r="C3" s="321"/>
      <c r="D3" s="32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7">
        <v>41948</v>
      </c>
      <c r="C4" s="317"/>
      <c r="D4" s="31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7">
        <v>41949</v>
      </c>
      <c r="C5" s="317"/>
      <c r="D5" s="31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1">
        <v>111000</v>
      </c>
      <c r="C6" s="321"/>
      <c r="D6" s="32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9">
        <f>+$B$6*$F$7/$C$7</f>
        <v>111000</v>
      </c>
      <c r="C8" s="319"/>
      <c r="D8" s="31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7" t="s">
        <v>226</v>
      </c>
      <c r="C9" s="317"/>
      <c r="D9" s="31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1" t="e">
        <f>VLOOKUP(I11,#REF!,4,0)*1000</f>
        <v>#REF!</v>
      </c>
      <c r="C11" s="321"/>
      <c r="D11" s="32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9" t="e">
        <f>+ ROUND((B11-B19)*F10/C10,0)</f>
        <v>#REF!</v>
      </c>
      <c r="C12" s="319"/>
      <c r="D12" s="31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0" t="s">
        <v>212</v>
      </c>
      <c r="C13" s="320"/>
      <c r="D13" s="32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9">
        <f>+IF($E$13=1,ROUNDDOWN($B$8*$F$10/$C$10,0),IF(MROUND($B$8*$F$10/$C$10,10)-($B$8*$F$10/$C$10)&gt;0,MROUND($B$8*$F$10/$C$10,10)-10,MROUND($B$8*$F$10/$C$10,10)))</f>
        <v>55500</v>
      </c>
      <c r="C14" s="319"/>
      <c r="D14" s="31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9">
        <f>ROUNDDOWN($B$8*$F$10/$C$10,0)-B14</f>
        <v>0</v>
      </c>
      <c r="C15" s="319"/>
      <c r="D15" s="31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0" t="s">
        <v>223</v>
      </c>
      <c r="C16" s="320"/>
      <c r="D16" s="32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1">
        <v>10000</v>
      </c>
      <c r="C17" s="321"/>
      <c r="D17" s="32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9">
        <f>+IF($E$16=1,B17*B15,0)</f>
        <v>0</v>
      </c>
      <c r="C18" s="319"/>
      <c r="D18" s="31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1">
        <v>10000</v>
      </c>
      <c r="C19" s="321"/>
      <c r="D19" s="32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9">
        <f>+B19*B14</f>
        <v>555000000</v>
      </c>
      <c r="C20" s="319"/>
      <c r="D20" s="31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7"/>
      <c r="C21" s="317"/>
      <c r="D21" s="31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8" t="s">
        <v>241</v>
      </c>
      <c r="F23" s="318"/>
      <c r="G23" s="31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L44" sqref="L44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3" t="s">
        <v>561</v>
      </c>
      <c r="C1" s="333"/>
      <c r="D1" s="333"/>
      <c r="E1" s="333"/>
      <c r="F1" s="333"/>
      <c r="G1" s="333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581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3" t="s">
        <v>564</v>
      </c>
      <c r="C6" s="333"/>
      <c r="D6" s="333"/>
      <c r="E6" s="333"/>
      <c r="F6" s="333"/>
      <c r="G6" s="333"/>
    </row>
    <row r="7" spans="2:7" ht="15.75" customHeight="1">
      <c r="B7" s="333" t="s">
        <v>565</v>
      </c>
      <c r="C7" s="333"/>
      <c r="D7" s="333"/>
      <c r="E7" s="333"/>
      <c r="F7" s="333"/>
      <c r="G7" s="333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0" t="s">
        <v>570</v>
      </c>
      <c r="C18" s="350"/>
      <c r="D18" s="350"/>
      <c r="E18" s="161" t="str">
        <f>"Từ ngày "&amp;TEXT(G25+1,"dd/mm/yyyy")&amp;" đến "&amp;TEXT(F25,"dd/mm/yyyy")</f>
        <v>Từ ngày 02/03/2026 đến 08/03/2026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02/03/2026 to 08/03/2026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46090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4">
        <f>E20</f>
        <v>46090</v>
      </c>
      <c r="F21" s="364"/>
      <c r="G21" s="364"/>
      <c r="H21" s="364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4" t="s">
        <v>542</v>
      </c>
      <c r="G23" s="264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46089</v>
      </c>
      <c r="G25" s="188">
        <v>46082</v>
      </c>
      <c r="H25" s="189"/>
      <c r="I25" s="179"/>
      <c r="L25" s="184"/>
    </row>
    <row r="26" spans="2:12" ht="15.75" customHeight="1">
      <c r="B26" s="353" t="s">
        <v>572</v>
      </c>
      <c r="C26" s="354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6">
        <v>1</v>
      </c>
      <c r="C28" s="347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8">
        <v>1.1000000000000001</v>
      </c>
      <c r="C30" s="349"/>
      <c r="D30" s="203" t="s">
        <v>583</v>
      </c>
      <c r="E30" s="204"/>
      <c r="F30" s="163">
        <f>G34</f>
        <v>107267307405</v>
      </c>
      <c r="G30" s="163">
        <v>98446734864</v>
      </c>
      <c r="H30" s="205"/>
      <c r="I30" s="206"/>
      <c r="J30" s="205"/>
      <c r="K30" s="205"/>
      <c r="L30" s="184"/>
    </row>
    <row r="31" spans="2:12" ht="15.75" customHeight="1">
      <c r="B31" s="351">
        <v>1.2</v>
      </c>
      <c r="C31" s="352"/>
      <c r="D31" s="207" t="s">
        <v>584</v>
      </c>
      <c r="E31" s="208"/>
      <c r="F31" s="246">
        <f>G35</f>
        <v>15917.61</v>
      </c>
      <c r="G31" s="246">
        <v>15007.01</v>
      </c>
      <c r="H31" s="205"/>
      <c r="I31" s="206"/>
      <c r="J31" s="205"/>
      <c r="K31" s="205"/>
      <c r="L31" s="184"/>
    </row>
    <row r="32" spans="2:12" ht="15.75" customHeight="1">
      <c r="B32" s="346">
        <v>2</v>
      </c>
      <c r="C32" s="347"/>
      <c r="D32" s="197" t="s">
        <v>548</v>
      </c>
      <c r="E32" s="198"/>
      <c r="F32" s="247"/>
      <c r="G32" s="247"/>
      <c r="H32" s="205"/>
      <c r="I32" s="295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8">
        <v>2.1</v>
      </c>
      <c r="C34" s="349"/>
      <c r="D34" s="203" t="s">
        <v>585</v>
      </c>
      <c r="E34" s="204"/>
      <c r="F34" s="248">
        <v>120409705773</v>
      </c>
      <c r="G34" s="163">
        <v>107267307405</v>
      </c>
      <c r="H34" s="205"/>
      <c r="I34" s="206"/>
      <c r="J34" s="205"/>
      <c r="K34" s="205"/>
      <c r="L34" s="210"/>
    </row>
    <row r="35" spans="2:12" ht="15.75" customHeight="1">
      <c r="B35" s="351">
        <v>2.2000000000000002</v>
      </c>
      <c r="C35" s="352"/>
      <c r="D35" s="211" t="s">
        <v>586</v>
      </c>
      <c r="E35" s="202"/>
      <c r="F35" s="246">
        <v>15433.82</v>
      </c>
      <c r="G35" s="246">
        <v>15917.61</v>
      </c>
      <c r="H35" s="205"/>
      <c r="I35" s="206"/>
      <c r="J35" s="205"/>
      <c r="K35" s="205"/>
    </row>
    <row r="36" spans="2:12" ht="15.75" customHeight="1">
      <c r="B36" s="335">
        <v>3</v>
      </c>
      <c r="C36" s="336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13142398368</v>
      </c>
      <c r="G37" s="262">
        <v>8820572541</v>
      </c>
      <c r="H37" s="205"/>
      <c r="I37" s="206"/>
      <c r="J37" s="205"/>
      <c r="K37" s="205"/>
    </row>
    <row r="38" spans="2:12" ht="15.75" customHeight="1">
      <c r="B38" s="337">
        <v>3.1</v>
      </c>
      <c r="C38" s="338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-3811273406</v>
      </c>
      <c r="G39" s="262">
        <v>6043972889</v>
      </c>
      <c r="H39" s="205"/>
      <c r="I39" s="206"/>
      <c r="J39" s="205"/>
      <c r="K39" s="205"/>
    </row>
    <row r="40" spans="2:12" ht="15.75" customHeight="1">
      <c r="B40" s="339">
        <v>3.2</v>
      </c>
      <c r="C40" s="340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16953671774</v>
      </c>
      <c r="G41" s="273">
        <v>2776599652</v>
      </c>
      <c r="H41" s="205"/>
      <c r="I41" s="206"/>
      <c r="J41" s="205"/>
      <c r="K41" s="205"/>
    </row>
    <row r="42" spans="2:12" ht="15.75" customHeight="1">
      <c r="B42" s="339">
        <v>3.3</v>
      </c>
      <c r="C42" s="340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5">
        <v>4</v>
      </c>
      <c r="C44" s="34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-3.0393381921029694E-2</v>
      </c>
      <c r="G45" s="253">
        <v>6.0678309669947694E-2</v>
      </c>
      <c r="H45" s="205"/>
      <c r="I45" s="206"/>
      <c r="J45" s="205"/>
      <c r="K45" s="205"/>
    </row>
    <row r="46" spans="2:12" ht="15.75" customHeight="1">
      <c r="B46" s="335">
        <v>5</v>
      </c>
      <c r="C46" s="34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2">
        <v>5.0999999999999996</v>
      </c>
      <c r="C48" s="343"/>
      <c r="D48" s="230" t="s">
        <v>587</v>
      </c>
      <c r="E48" s="204"/>
      <c r="F48" s="297">
        <v>120409705773</v>
      </c>
      <c r="G48" s="297">
        <v>107273098677</v>
      </c>
      <c r="H48" s="205"/>
      <c r="I48" s="206"/>
      <c r="J48" s="205"/>
      <c r="K48" s="205"/>
    </row>
    <row r="49" spans="2:11" ht="15.75" customHeight="1">
      <c r="B49" s="342">
        <v>5.2</v>
      </c>
      <c r="C49" s="343"/>
      <c r="D49" s="231" t="s">
        <v>588</v>
      </c>
      <c r="E49" s="232"/>
      <c r="F49" s="297">
        <v>70754798366</v>
      </c>
      <c r="G49" s="297">
        <v>70754798366</v>
      </c>
      <c r="H49" s="205"/>
      <c r="I49" s="206"/>
      <c r="J49" s="205"/>
      <c r="K49" s="205"/>
    </row>
    <row r="50" spans="2:11" ht="15.75" customHeight="1">
      <c r="B50" s="344">
        <v>6</v>
      </c>
      <c r="C50" s="345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2">
        <v>6.1</v>
      </c>
      <c r="C51" s="343">
        <v>6.1</v>
      </c>
      <c r="D51" s="235" t="s">
        <v>589</v>
      </c>
      <c r="E51" s="236"/>
      <c r="F51" s="263">
        <v>24921.9</v>
      </c>
      <c r="G51" s="263">
        <v>8261.2999999999993</v>
      </c>
      <c r="H51" s="205"/>
      <c r="I51" s="206"/>
      <c r="J51" s="205"/>
      <c r="K51" s="205"/>
    </row>
    <row r="52" spans="2:11" ht="15.75" customHeight="1">
      <c r="B52" s="342">
        <v>6.2</v>
      </c>
      <c r="C52" s="343"/>
      <c r="D52" s="203" t="s">
        <v>590</v>
      </c>
      <c r="E52" s="230"/>
      <c r="F52" s="296">
        <f>F51*F35</f>
        <v>384640118.65799999</v>
      </c>
      <c r="G52" s="296">
        <v>131500151.49299999</v>
      </c>
      <c r="H52" s="205"/>
      <c r="I52" s="206"/>
      <c r="J52" s="205"/>
      <c r="K52" s="205"/>
    </row>
    <row r="53" spans="2:11" ht="15.75" customHeight="1">
      <c r="B53" s="342">
        <v>6.2</v>
      </c>
      <c r="C53" s="343">
        <v>6.3</v>
      </c>
      <c r="D53" s="230" t="s">
        <v>598</v>
      </c>
      <c r="E53" s="230"/>
      <c r="F53" s="277">
        <f>F52/F34</f>
        <v>3.1944278593549189E-3</v>
      </c>
      <c r="G53" s="277">
        <v>1.2259108080014175E-3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4" t="s">
        <v>557</v>
      </c>
      <c r="G55" s="334"/>
    </row>
    <row r="56" spans="2:11">
      <c r="C56" s="239"/>
      <c r="D56" s="293" t="s">
        <v>591</v>
      </c>
      <c r="E56" s="290"/>
      <c r="F56" s="365" t="s">
        <v>558</v>
      </c>
      <c r="G56" s="334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6"/>
      <c r="G65" s="366"/>
    </row>
    <row r="66" spans="2:12" s="280" customFormat="1" ht="15.75">
      <c r="B66" s="278" t="s">
        <v>594</v>
      </c>
      <c r="C66" s="278"/>
      <c r="D66" s="278"/>
      <c r="E66" s="278"/>
      <c r="F66" s="368" t="s">
        <v>595</v>
      </c>
      <c r="G66" s="368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7"/>
      <c r="G69" s="36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dIOQeIhZ9AY8q8vqwVF+RaoVLPY=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aZHQSlL5zWO1I+15fvyhH2qLW/s=</DigestValue>
    </Reference>
  </SignedInfo>
  <SignatureValue>pway3jmv2M2hJ0hhsaa/BtPv1ivQNcKpczim7u+0aENIXQGsMYg7qeeavJ6mu1dym8hT91taWQge
p5Tn73wGV3pYjYCTkjTiJ2cxA0vqA1OpLv/CFEcXTQ0x/d5Fh5nSyoiSnc594bNp8uigLaBaYtND
Cfne0IrZyi3w+GvLAglxK5mac0TOiyIxpci+ifyS3klqVGmmxbu1jHDBl60ONaVvmG/TCQn28tSo
i1IdWsoXnv0D0Wq1g0JjsXLw+7SoMCfKjC9jCAuYZRlLN7CNZ7i0cWPUXnewUfu7UpgxFw3fODqf
7JDogJJW+/cs1H5rtMaSSj58XeTdkeg0nAzZkw==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vJFy9CvLjN+zBeaw/BlR1Dc0JF4=</DigestValue>
      </Reference>
      <Reference URI="/xl/worksheets/sheet6.xml?ContentType=application/vnd.openxmlformats-officedocument.spreadsheetml.worksheet+xml">
        <DigestMethod Algorithm="http://www.w3.org/2000/09/xmldsig#sha1"/>
        <DigestValue>4QAYMkJzF7CL49dYbWv31qBv9KU=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lInXNO/Ppl7c8/G/s1mZauEaXhI=</DigestValue>
      </Reference>
      <Reference URI="/xl/worksheets/sheet2.xml?ContentType=application/vnd.openxmlformats-officedocument.spreadsheetml.worksheet+xml">
        <DigestMethod Algorithm="http://www.w3.org/2000/09/xmldsig#sha1"/>
        <DigestValue>VhblhJ2Fl3VnQbzpzVK86X3ZXGU=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5NK3HmsK2NfD+Z3QAT9BoVJXJs4=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USkm68QffFtxbF6j/uocoWZ3OkM=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2026-03-09T07:12:57Z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2026-03-09T07:12:57Z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ssgy031429rDzH7JPLBgrYIC5MEGA7/C1+f9c843BJ4=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5aB10dhQPVd/hy6hlnI7OBd5xp+1f5XYQD4IANQo8ms=</DigestValue>
    </Reference>
  </SignedInfo>
  <SignatureValue>ZaGJtlBghUiFj2P2TP75x93FGf4jn+TtcDNKvMl0unCT0Hb0aohCAMN3ancdglwZJk7Am7/qA/K5
33MvyIsY11ObaPJhZii2YCnLaUKz/Ld/CFYZMM/BHl1sKPX/HYYXGb8zIMdP1J1xSE+qH4TBUiax
+ukHKuRrMWimYH4p5w8kOV/wNtJzqOx59bsuioBOVW1pN9qPxMybRc89gngF8h4Movv5SOg1HFOQ
obgxdEqZBaYn52Xp+rGisv89dQpd31VGlbCxEvwUUm8JBQ5ZIMdYCyNGX7UXi7o9rYD0lPruZtLb
lI6OegEStUZT59g6MeuKP4gCPMUX24A5XvFMFg==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1+rMaF7RqSJ0UPK7nfmMNVBdThiPJW1tg2OAfeh5gMY=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UJKJaDHB+vj6gdLbfBwaUCNFZ4h+GuAVyi+IeRwUwtA=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2026-03-09T09:54:23Z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2026-03-09T09:54:23Z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2026-03-09T03:49:05Z</dcterms:modified>
</cp:coreProperties>
</file>