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<sst xmlns="http://schemas.openxmlformats.org/spreadsheetml/2006/main" count="1392" uniqueCount="599">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</sst>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48" fillId="0" borderId="0" xfId="0" applyFont="1" applyFill="1" applyBorder="1" applyAlignment="1">
      <alignment horizontal="justify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8" t="s">
        <v>50</v>
      </c>
      <c r="B2" s="319"/>
      <c r="C2" s="319"/>
      <c r="D2" s="319"/>
      <c r="E2" s="319"/>
      <c r="F2" s="31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0" t="s">
        <v>51</v>
      </c>
      <c r="D3" s="320"/>
      <c r="E3" s="320"/>
      <c r="F3" s="320"/>
      <c r="G3" s="320"/>
      <c r="H3" s="320"/>
      <c r="I3" s="320"/>
      <c r="J3" s="320"/>
      <c r="K3" s="320"/>
      <c r="L3" s="320"/>
      <c r="M3" s="302" t="s">
        <v>23</v>
      </c>
      <c r="N3" s="310"/>
      <c r="O3" s="311" t="s">
        <v>24</v>
      </c>
      <c r="P3" s="312"/>
      <c r="Q3" s="302" t="s">
        <v>5</v>
      </c>
      <c r="R3" s="302"/>
      <c r="S3" s="310"/>
      <c r="T3" s="313"/>
      <c r="U3" s="304" t="s">
        <v>26</v>
      </c>
      <c r="V3" s="305"/>
      <c r="W3" s="306" t="s">
        <v>25</v>
      </c>
    </row>
    <row r="4" spans="1:23" ht="12.75" customHeight="1">
      <c r="A4" s="310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14" t="s">
        <v>52</v>
      </c>
      <c r="I4" s="302" t="s">
        <v>34</v>
      </c>
      <c r="J4" s="313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14" t="s">
        <v>36</v>
      </c>
      <c r="V4" s="302" t="s">
        <v>39</v>
      </c>
      <c r="W4" s="307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09"/>
      <c r="R5" s="309"/>
      <c r="S5" s="313"/>
      <c r="T5" s="309"/>
      <c r="U5" s="315"/>
      <c r="V5" s="303"/>
      <c r="W5" s="30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1">
        <f>+$B$6*$F$7/$C$7</f>
        <v>111000</v>
      </c>
      <c r="C8" s="321"/>
      <c r="D8" s="32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1" t="e">
        <f>+ ROUND((B11-B19)*F10/C10,0)</f>
        <v>#REF!</v>
      </c>
      <c r="C12" s="321"/>
      <c r="D12" s="32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2" t="s">
        <v>212</v>
      </c>
      <c r="C13" s="322"/>
      <c r="D13" s="32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1">
        <f>+IF($E$13=1,ROUNDDOWN($B$8*$F$10/$C$10,0),IF(MROUND($B$8*$F$10/$C$10,10)-($B$8*$F$10/$C$10)&gt;0,MROUND($B$8*$F$10/$C$10,10)-10,MROUND($B$8*$F$10/$C$10,10)))</f>
        <v>55500</v>
      </c>
      <c r="C14" s="321"/>
      <c r="D14" s="32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1">
        <f>ROUNDDOWN($B$8*$F$10/$C$10,0)-B14</f>
        <v>0</v>
      </c>
      <c r="C15" s="321"/>
      <c r="D15" s="32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2" t="s">
        <v>223</v>
      </c>
      <c r="C16" s="322"/>
      <c r="D16" s="32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1">
        <f>+IF($E$16=1,B17*B15,0)</f>
        <v>0</v>
      </c>
      <c r="C18" s="321"/>
      <c r="D18" s="32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1">
        <f>+B19*B14</f>
        <v>555000000</v>
      </c>
      <c r="C20" s="321"/>
      <c r="D20" s="32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5" zoomScaleNormal="77" zoomScaleSheetLayoutView="100" workbookViewId="0">
      <selection activeCell="J44" sqref="J44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8" t="s">
        <v>561</v>
      </c>
      <c r="C1" s="358"/>
      <c r="D1" s="358"/>
      <c r="E1" s="358"/>
      <c r="F1" s="358"/>
      <c r="G1" s="358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582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8" t="s">
        <v>564</v>
      </c>
      <c r="C6" s="358"/>
      <c r="D6" s="358"/>
      <c r="E6" s="358"/>
      <c r="F6" s="358"/>
      <c r="G6" s="358"/>
    </row>
    <row r="7" spans="2:7" ht="15.75" customHeight="1">
      <c r="B7" s="358" t="s">
        <v>565</v>
      </c>
      <c r="C7" s="358"/>
      <c r="D7" s="358"/>
      <c r="E7" s="358"/>
      <c r="F7" s="358"/>
      <c r="G7" s="35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1" t="s">
        <v>570</v>
      </c>
      <c r="C18" s="371"/>
      <c r="D18" s="371"/>
      <c r="E18" s="161" t="str">
        <f>"Từ ngày "&amp;TEXT(G25+1,"dd/mm/yyyy")&amp;" đến "&amp;TEXT(F25,"dd/mm/yyyy")</f>
        <v>Từ ngày 02/03/2026 đến 08/03/2026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02/03/2026 to 08/03/2026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46090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7">
        <f>E20</f>
        <v>46090</v>
      </c>
      <c r="F21" s="337"/>
      <c r="G21" s="337"/>
      <c r="H21" s="337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6" t="s">
        <v>531</v>
      </c>
      <c r="C23" s="347"/>
      <c r="D23" s="346" t="s">
        <v>541</v>
      </c>
      <c r="E23" s="347"/>
      <c r="F23" s="259" t="s">
        <v>542</v>
      </c>
      <c r="G23" s="259" t="s">
        <v>542</v>
      </c>
    </row>
    <row r="24" spans="2:12" ht="15.75" customHeight="1">
      <c r="B24" s="348" t="s">
        <v>27</v>
      </c>
      <c r="C24" s="349"/>
      <c r="D24" s="350" t="s">
        <v>330</v>
      </c>
      <c r="E24" s="351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46089</v>
      </c>
      <c r="G25" s="261">
        <v>46082</v>
      </c>
      <c r="H25" s="186"/>
    </row>
    <row r="26" spans="2:12" ht="15.75" customHeight="1">
      <c r="B26" s="372" t="s">
        <v>572</v>
      </c>
      <c r="C26" s="373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69">
        <v>1</v>
      </c>
      <c r="C28" s="370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6">
        <f>G34</f>
        <v>224035715940</v>
      </c>
      <c r="G30" s="265">
        <v>234857843958</v>
      </c>
      <c r="H30" s="198"/>
      <c r="J30" s="198"/>
      <c r="K30" s="198"/>
      <c r="L30" s="198"/>
    </row>
    <row r="31" spans="2:12" ht="15.75" customHeight="1">
      <c r="B31" s="344">
        <v>1.2</v>
      </c>
      <c r="C31" s="345"/>
      <c r="D31" s="199" t="s">
        <v>585</v>
      </c>
      <c r="E31" s="200"/>
      <c r="F31" s="255">
        <f>G35</f>
        <v>14509.87</v>
      </c>
      <c r="G31" s="266">
        <v>13858.37</v>
      </c>
      <c r="H31" s="198"/>
      <c r="J31" s="198"/>
      <c r="K31" s="198"/>
      <c r="L31" s="198"/>
    </row>
    <row r="32" spans="2:12" ht="15.75" customHeight="1">
      <c r="B32" s="369">
        <v>2</v>
      </c>
      <c r="C32" s="370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5">
        <v>187605317840</v>
      </c>
      <c r="G34" s="265">
        <v>224035715940</v>
      </c>
      <c r="H34" s="198"/>
      <c r="J34" s="198"/>
      <c r="K34" s="198"/>
      <c r="L34" s="198"/>
    </row>
    <row r="35" spans="2:12" ht="15.75" customHeight="1">
      <c r="B35" s="344">
        <v>2.2000000000000002</v>
      </c>
      <c r="C35" s="345"/>
      <c r="D35" s="202" t="s">
        <v>587</v>
      </c>
      <c r="E35" s="195"/>
      <c r="F35" s="268">
        <v>13914.69</v>
      </c>
      <c r="G35" s="268">
        <v>14509.87</v>
      </c>
      <c r="H35" s="198"/>
      <c r="J35" s="198"/>
      <c r="K35" s="198"/>
      <c r="L35" s="198"/>
    </row>
    <row r="36" spans="2:12" ht="15.75" customHeight="1">
      <c r="B36" s="359">
        <v>3</v>
      </c>
      <c r="C36" s="36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-36430398100</v>
      </c>
      <c r="G37" s="271">
        <v>-10822128018</v>
      </c>
      <c r="H37" s="198"/>
      <c r="J37" s="198"/>
      <c r="K37" s="198"/>
      <c r="L37" s="198"/>
    </row>
    <row r="38" spans="2:12" ht="15.75" customHeight="1">
      <c r="B38" s="361">
        <v>3.1</v>
      </c>
      <c r="C38" s="36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-7937160280</v>
      </c>
      <c r="G39" s="257">
        <v>10909430012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-28493237820</v>
      </c>
      <c r="G41" s="271">
        <v>-21731558030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-4.101897535953114E-2</v>
      </c>
      <c r="G45" s="241">
        <v>4.7011300751820029E-2</v>
      </c>
      <c r="H45" s="256"/>
      <c r="J45" s="198"/>
      <c r="K45" s="198"/>
      <c r="L45" s="198"/>
    </row>
    <row r="46" spans="2:12" ht="15.75" customHeight="1">
      <c r="B46" s="363">
        <v>5</v>
      </c>
      <c r="C46" s="364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67">
        <v>5.0999999999999996</v>
      </c>
      <c r="C48" s="368"/>
      <c r="D48" s="221" t="s">
        <v>588</v>
      </c>
      <c r="E48" s="197"/>
      <c r="F48" s="284">
        <v>312404171449</v>
      </c>
      <c r="G48" s="283">
        <v>312404171449</v>
      </c>
      <c r="H48" s="198"/>
      <c r="J48" s="198"/>
      <c r="K48" s="198"/>
      <c r="L48" s="198"/>
    </row>
    <row r="49" spans="2:12" ht="15.75" customHeight="1">
      <c r="B49" s="367">
        <v>5.2</v>
      </c>
      <c r="C49" s="368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65">
        <v>6</v>
      </c>
      <c r="C50" s="366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86421.62</v>
      </c>
      <c r="G51" s="268">
        <v>68485.25</v>
      </c>
      <c r="H51" s="249"/>
      <c r="J51" s="198"/>
      <c r="K51" s="198"/>
      <c r="L51" s="198"/>
    </row>
    <row r="52" spans="2:12" ht="15.75" customHeight="1">
      <c r="B52" s="367">
        <v>6.2</v>
      </c>
      <c r="C52" s="368"/>
      <c r="D52" s="196" t="s">
        <v>591</v>
      </c>
      <c r="E52" s="221"/>
      <c r="F52" s="285">
        <f>F51*F35</f>
        <v>1202530051.5978</v>
      </c>
      <c r="G52" s="285">
        <v>993712074.41750002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6.4098932026190377E-3</v>
      </c>
      <c r="G53" s="274">
        <v>4.4355073933105846E-3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9" t="s">
        <v>557</v>
      </c>
      <c r="G55" s="339"/>
      <c r="J55" s="288"/>
    </row>
    <row r="56" spans="2:12" s="186" customFormat="1">
      <c r="C56" s="286"/>
      <c r="D56" s="289" t="s">
        <v>592</v>
      </c>
      <c r="E56" s="287"/>
      <c r="F56" s="338" t="s">
        <v>558</v>
      </c>
      <c r="G56" s="339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301"/>
      <c r="C64" s="301"/>
    </row>
    <row r="65" spans="2:8" s="296" customFormat="1">
      <c r="B65" s="294" t="s">
        <v>595</v>
      </c>
      <c r="C65" s="294"/>
      <c r="D65" s="294"/>
      <c r="E65" s="294"/>
      <c r="F65" s="354" t="s">
        <v>596</v>
      </c>
      <c r="G65" s="354"/>
      <c r="H65" s="295"/>
    </row>
    <row r="66" spans="2:8" s="296" customFormat="1" ht="20.25" hidden="1" customHeight="1">
      <c r="B66" s="297" t="s">
        <v>598</v>
      </c>
      <c r="C66" s="275"/>
      <c r="D66" s="275"/>
      <c r="E66" s="275"/>
      <c r="F66" s="298"/>
      <c r="G66" s="299"/>
      <c r="H66" s="295"/>
    </row>
    <row r="67" spans="2:8" s="296" customFormat="1" ht="15.75" customHeight="1">
      <c r="B67" s="296" t="s">
        <v>597</v>
      </c>
      <c r="C67" s="276"/>
      <c r="D67" s="276"/>
      <c r="E67" s="276"/>
      <c r="G67" s="300"/>
      <c r="H67" s="295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40"/>
      <c r="G69" s="340"/>
    </row>
    <row r="70" spans="2:8" ht="14.25" customHeight="1">
      <c r="B70" s="230"/>
      <c r="C70" s="230"/>
      <c r="D70" s="277"/>
      <c r="E70" s="172"/>
      <c r="F70" s="341"/>
      <c r="G70" s="341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b+CQkHO/wsuAJPTsdQQwORheZEg=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JJEMm0MDc0fHMiTHxRyi0hGE7GE=</DigestValue>
    </Reference>
  </SignedInfo>
  <SignatureValue>GNaoDhR5ZDROiKAYJLlGRjztOo9Keyn2MrNamDIuuhYKul7J7H0ZZKtQ8EwzoGtKWAH1heW0hPIS
hmdEld+38OMM70G4hKknRW8GCiZHBigSONP+VdgHN0YuhMx6N6M7LQcHpWPqwobQYZ5QrEe2oWDV
6LJFmbUCQepHR0t0I141un8m8QKZ2nbBGsKwImJ/LcNzAxdzyVAINxLCRhZ+YgNJPG5IEDVurGma
CjGrxogzxPlE68lf2e6zdjRc1nswydyqfglEe80dG4cB4ISJU87lpILAIRjXPJfbywEQsEo2o7YG
neF/ruXfKT7DMPPCET2PX3D6lbhhiMOx3jwz5A==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697KaTbkQR6McV0ePa5pkfKEjEo=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zrpu3MCUA9Mqum7ERijSbATd7lE=</DigestValue>
      </Reference>
      <Reference URI="/xl/worksheets/sheet2.xml?ContentType=application/vnd.openxmlformats-officedocument.spreadsheetml.worksheet+xml">
        <DigestMethod Algorithm="http://www.w3.org/2000/09/xmldsig#sha1"/>
        <DigestValue>p6KzJElqlIfaLqIScKLlxQfBJQM=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fB4QIMcEW8h1XNcY7kFDQMdxDhI=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TCyhskMVClhBcAgxbEBNtchmFiw=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2026-03-09T07:12:05Z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2026-03-09T07:12:05Z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pnlc8fAvJk7rZ4MuLkuQumk644tk0nzJh2uwmXzLWtM=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YT//DpouMjWgU63aZisQ7EJmldkkn2Kdn8f1VmVcnYY=</DigestValue>
    </Reference>
  </SignedInfo>
  <SignatureValue>GNHiI6uQ7fSlmAt/y2zySh1UM8fyoD3S+4OOivs9IDM3uQ0DIQ0C9fo7H74mcMpPbNMF7ZpiOBXm
Za1VPUoqBfMW5OQNLd6nZoaAXGO5HrkvnXjJGxsPEinfZGuTatrkkqPoO9rv6lCQhYyFZHTi9HHL
l53EoOQLGV51/EZ5qxc81KA7yJTkvwK19WdwO4HQT2zof+Cv4AbqJjDiyNdG6uByzDnV9nGVye/S
dDDNoYF+Xj/cRsFJ3Ya8gj77pKs4PcX1aknvagzglOSeqDT70LwfbQThdvARB2kZnRqPEpCRb6PX
bXiNdRcNT5FiOVpPHwAOkfC3NL+cVcdy3kohlw==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SDsE7gJCaB1+ZY/pzx4ZsOOYp8oU/QK/H7kgkTmSgZg=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162sHh8utUYJR2SJpanJBjQzYoM8mYdYVkbNckIKYD4=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rukH2gVAfMeXkzdVTT/FPJgebhI3c+UX99AIT0ZlbBo=</DigestValue>
      </Reference>
      <Reference URI="/xl/worksheets/sheet3.xml?ContentType=application/vnd.openxmlformats-officedocument.spreadsheetml.worksheet+xml">
        <DigestMethod Algorithm="http://www.w3.org/2001/04/xmlenc#sha256"/>
        <DigestValue>SLwUrbOYDJ9wPXHtrHlQtVLVByc+lXO4JgNThzpDE0w=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tRUKid6fYTz2nlG4MejHTuiDN++Lzv6tu4cpFRqujs4=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2026-03-09T09:50:03Z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2026-03-09T09:50:03Z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2026-03-09T04:38:54Z</dcterms:modified>
</cp:coreProperties>
</file>