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<sst xmlns="http://schemas.openxmlformats.org/spreadsheetml/2006/main" count="1394" uniqueCount="601">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</sst>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3" t="s">
        <v>50</v>
      </c>
      <c r="B2" s="344"/>
      <c r="C2" s="344"/>
      <c r="D2" s="344"/>
      <c r="E2" s="344"/>
      <c r="F2" s="34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5" t="s">
        <v>51</v>
      </c>
      <c r="D3" s="345"/>
      <c r="E3" s="345"/>
      <c r="F3" s="345"/>
      <c r="G3" s="345"/>
      <c r="H3" s="345"/>
      <c r="I3" s="345"/>
      <c r="J3" s="345"/>
      <c r="K3" s="345"/>
      <c r="L3" s="345"/>
      <c r="M3" s="327" t="s">
        <v>23</v>
      </c>
      <c r="N3" s="335"/>
      <c r="O3" s="336" t="s">
        <v>24</v>
      </c>
      <c r="P3" s="337"/>
      <c r="Q3" s="327" t="s">
        <v>5</v>
      </c>
      <c r="R3" s="327"/>
      <c r="S3" s="335"/>
      <c r="T3" s="338"/>
      <c r="U3" s="329" t="s">
        <v>26</v>
      </c>
      <c r="V3" s="330"/>
      <c r="W3" s="331" t="s">
        <v>25</v>
      </c>
    </row>
    <row r="4" spans="1:23" ht="12.75" customHeight="1">
      <c r="A4" s="335" t="s">
        <v>27</v>
      </c>
      <c r="B4" s="327" t="s">
        <v>28</v>
      </c>
      <c r="C4" s="327" t="s">
        <v>29</v>
      </c>
      <c r="D4" s="327" t="s">
        <v>30</v>
      </c>
      <c r="E4" s="327" t="s">
        <v>31</v>
      </c>
      <c r="F4" s="327" t="s">
        <v>32</v>
      </c>
      <c r="G4" s="327" t="s">
        <v>33</v>
      </c>
      <c r="H4" s="339" t="s">
        <v>52</v>
      </c>
      <c r="I4" s="327" t="s">
        <v>34</v>
      </c>
      <c r="J4" s="338"/>
      <c r="K4" s="327" t="s">
        <v>35</v>
      </c>
      <c r="L4" s="327" t="s">
        <v>36</v>
      </c>
      <c r="M4" s="327" t="s">
        <v>35</v>
      </c>
      <c r="N4" s="327" t="s">
        <v>37</v>
      </c>
      <c r="O4" s="327" t="s">
        <v>35</v>
      </c>
      <c r="P4" s="327" t="s">
        <v>37</v>
      </c>
      <c r="Q4" s="327" t="s">
        <v>38</v>
      </c>
      <c r="R4" s="327" t="s">
        <v>39</v>
      </c>
      <c r="S4" s="327" t="s">
        <v>36</v>
      </c>
      <c r="T4" s="327" t="s">
        <v>39</v>
      </c>
      <c r="U4" s="339" t="s">
        <v>36</v>
      </c>
      <c r="V4" s="327" t="s">
        <v>39</v>
      </c>
      <c r="W4" s="332"/>
    </row>
    <row r="5" spans="1:23">
      <c r="A5" s="338"/>
      <c r="B5" s="338"/>
      <c r="C5" s="338"/>
      <c r="D5" s="338"/>
      <c r="E5" s="338"/>
      <c r="F5" s="338"/>
      <c r="G5" s="338"/>
      <c r="H5" s="340"/>
      <c r="I5" s="106" t="s">
        <v>40</v>
      </c>
      <c r="J5" s="106" t="s">
        <v>41</v>
      </c>
      <c r="K5" s="338"/>
      <c r="L5" s="338"/>
      <c r="M5" s="338"/>
      <c r="N5" s="338"/>
      <c r="O5" s="338"/>
      <c r="P5" s="338"/>
      <c r="Q5" s="334"/>
      <c r="R5" s="334"/>
      <c r="S5" s="338"/>
      <c r="T5" s="334"/>
      <c r="U5" s="340"/>
      <c r="V5" s="328"/>
      <c r="W5" s="33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1" t="s">
        <v>5</v>
      </c>
      <c r="B179" s="34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8" t="s">
        <v>210</v>
      </c>
      <c r="B1" s="348"/>
      <c r="C1" s="348"/>
      <c r="D1" s="348"/>
      <c r="E1" s="348"/>
      <c r="F1" s="348"/>
      <c r="G1" s="34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9" t="e">
        <f>#REF!</f>
        <v>#REF!</v>
      </c>
      <c r="C2" s="350"/>
      <c r="D2" s="35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1"/>
      <c r="C3" s="351"/>
      <c r="D3" s="35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2">
        <v>41948</v>
      </c>
      <c r="C4" s="352"/>
      <c r="D4" s="35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2">
        <v>41949</v>
      </c>
      <c r="C5" s="352"/>
      <c r="D5" s="35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1">
        <v>111000</v>
      </c>
      <c r="C6" s="351"/>
      <c r="D6" s="35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6">
        <f>+$B$6*$F$7/$C$7</f>
        <v>111000</v>
      </c>
      <c r="C8" s="346"/>
      <c r="D8" s="34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2" t="s">
        <v>226</v>
      </c>
      <c r="C9" s="352"/>
      <c r="D9" s="35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1" t="e">
        <f>VLOOKUP(I11,#REF!,4,0)*1000</f>
        <v>#REF!</v>
      </c>
      <c r="C11" s="351"/>
      <c r="D11" s="35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6" t="e">
        <f>+ ROUND((B11-B19)*F10/C10,0)</f>
        <v>#REF!</v>
      </c>
      <c r="C12" s="346"/>
      <c r="D12" s="34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7" t="s">
        <v>212</v>
      </c>
      <c r="C13" s="347"/>
      <c r="D13" s="34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6">
        <f>+IF($E$13=1,ROUNDDOWN($B$8*$F$10/$C$10,0),IF(MROUND($B$8*$F$10/$C$10,10)-($B$8*$F$10/$C$10)&gt;0,MROUND($B$8*$F$10/$C$10,10)-10,MROUND($B$8*$F$10/$C$10,10)))</f>
        <v>55500</v>
      </c>
      <c r="C14" s="346"/>
      <c r="D14" s="34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6">
        <f>ROUNDDOWN($B$8*$F$10/$C$10,0)-B14</f>
        <v>0</v>
      </c>
      <c r="C15" s="346"/>
      <c r="D15" s="34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7" t="s">
        <v>223</v>
      </c>
      <c r="C16" s="347"/>
      <c r="D16" s="34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1">
        <v>10000</v>
      </c>
      <c r="C17" s="351"/>
      <c r="D17" s="35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6">
        <f>+IF($E$16=1,B17*B15,0)</f>
        <v>0</v>
      </c>
      <c r="C18" s="346"/>
      <c r="D18" s="34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1">
        <v>10000</v>
      </c>
      <c r="C19" s="351"/>
      <c r="D19" s="35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6">
        <f>+B19*B14</f>
        <v>555000000</v>
      </c>
      <c r="C20" s="346"/>
      <c r="D20" s="34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2"/>
      <c r="C21" s="352"/>
      <c r="D21" s="35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3" t="s">
        <v>241</v>
      </c>
      <c r="F23" s="353"/>
      <c r="G23" s="35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3" zoomScale="93" zoomScaleNormal="93" zoomScaleSheetLayoutView="93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75" t="s">
        <v>561</v>
      </c>
      <c r="B1" s="375"/>
      <c r="C1" s="375"/>
      <c r="D1" s="375"/>
      <c r="E1" s="375"/>
      <c r="F1" s="375"/>
    </row>
    <row r="2" spans="1:6" ht="15.75" customHeight="1">
      <c r="A2" s="372" t="s">
        <v>562</v>
      </c>
      <c r="B2" s="372"/>
      <c r="C2" s="372"/>
      <c r="D2" s="372"/>
      <c r="E2" s="372"/>
      <c r="F2" s="372"/>
    </row>
    <row r="3" spans="1:6" ht="19.5" customHeight="1">
      <c r="A3" s="373" t="s">
        <v>580</v>
      </c>
      <c r="B3" s="373"/>
      <c r="C3" s="373"/>
      <c r="D3" s="373"/>
      <c r="E3" s="373"/>
      <c r="F3" s="373"/>
    </row>
    <row r="4" spans="1:6" ht="18" customHeight="1">
      <c r="A4" s="374" t="s">
        <v>563</v>
      </c>
      <c r="B4" s="374"/>
      <c r="C4" s="374"/>
      <c r="D4" s="374"/>
      <c r="E4" s="374"/>
      <c r="F4" s="37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75" t="s">
        <v>564</v>
      </c>
      <c r="B6" s="375"/>
      <c r="C6" s="375"/>
      <c r="D6" s="375"/>
      <c r="E6" s="375"/>
      <c r="F6" s="375"/>
    </row>
    <row r="7" spans="1:6" ht="15.75" customHeight="1">
      <c r="A7" s="375" t="s">
        <v>565</v>
      </c>
      <c r="B7" s="375"/>
      <c r="C7" s="375"/>
      <c r="D7" s="375"/>
      <c r="E7" s="375"/>
      <c r="F7" s="37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83" t="s">
        <v>570</v>
      </c>
      <c r="B18" s="383"/>
      <c r="C18" s="383"/>
      <c r="D18" s="161" t="str">
        <f>"Từ ngày "&amp;TEXT(F25+1,"dd/mm/yyyy")&amp;" đến "&amp;TEXT(E25,"dd/mm/yyyy")</f>
        <v>Từ ngày 16/03/2026 đến 22/03/2026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16/03/2026 to 22/03/2026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46104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46104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6" t="s">
        <v>531</v>
      </c>
      <c r="B23" s="377"/>
      <c r="C23" s="378" t="s">
        <v>541</v>
      </c>
      <c r="D23" s="377"/>
      <c r="E23" s="179" t="s">
        <v>542</v>
      </c>
      <c r="F23" s="261" t="s">
        <v>542</v>
      </c>
      <c r="I23" s="180"/>
    </row>
    <row r="24" spans="1:9" ht="15.75" customHeight="1">
      <c r="A24" s="379" t="s">
        <v>27</v>
      </c>
      <c r="B24" s="380"/>
      <c r="C24" s="381" t="s">
        <v>330</v>
      </c>
      <c r="D24" s="38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46103</v>
      </c>
      <c r="F25" s="186">
        <v>46096</v>
      </c>
      <c r="G25" s="187"/>
      <c r="I25" s="180"/>
    </row>
    <row r="26" spans="1:9" ht="15.75" customHeight="1">
      <c r="A26" s="370" t="s">
        <v>572</v>
      </c>
      <c r="B26" s="371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8">
        <v>1</v>
      </c>
      <c r="B28" s="369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84">
        <v>1.1000000000000001</v>
      </c>
      <c r="B30" s="385"/>
      <c r="C30" s="202" t="s">
        <v>582</v>
      </c>
      <c r="D30" s="203"/>
      <c r="E30" s="162">
        <f>F34</f>
        <v>111113903777</v>
      </c>
      <c r="F30" s="271">
        <v>106859513300</v>
      </c>
      <c r="G30" s="204"/>
      <c r="H30" s="204"/>
      <c r="I30" s="180"/>
    </row>
    <row r="31" spans="1:9" ht="15.75" customHeight="1">
      <c r="A31" s="366">
        <v>1.2</v>
      </c>
      <c r="B31" s="367"/>
      <c r="C31" s="205" t="s">
        <v>583</v>
      </c>
      <c r="D31" s="206"/>
      <c r="E31" s="249">
        <f>F35</f>
        <v>15701.84</v>
      </c>
      <c r="F31" s="272">
        <v>15571.93</v>
      </c>
      <c r="G31" s="204"/>
      <c r="H31" s="204"/>
      <c r="I31" s="180"/>
    </row>
    <row r="32" spans="1:9" ht="15.75" customHeight="1">
      <c r="A32" s="368">
        <v>2</v>
      </c>
      <c r="B32" s="369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84">
        <v>2.1</v>
      </c>
      <c r="B34" s="385"/>
      <c r="C34" s="202" t="s">
        <v>584</v>
      </c>
      <c r="D34" s="203"/>
      <c r="E34" s="162">
        <v>110545188558</v>
      </c>
      <c r="F34" s="271">
        <v>111113903777</v>
      </c>
      <c r="G34" s="204"/>
      <c r="H34" s="204"/>
      <c r="I34" s="209"/>
    </row>
    <row r="35" spans="1:9" ht="15.75" customHeight="1">
      <c r="A35" s="366">
        <v>2.2000000000000002</v>
      </c>
      <c r="B35" s="367"/>
      <c r="C35" s="210" t="s">
        <v>585</v>
      </c>
      <c r="D35" s="201"/>
      <c r="E35" s="249">
        <v>15606.89</v>
      </c>
      <c r="F35" s="272">
        <v>15701.84</v>
      </c>
      <c r="G35" s="204"/>
      <c r="H35" s="204"/>
    </row>
    <row r="36" spans="1:9" ht="15.75" customHeight="1">
      <c r="A36" s="386">
        <v>3</v>
      </c>
      <c r="B36" s="387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-568715219</v>
      </c>
      <c r="F37" s="276">
        <v>4254390477</v>
      </c>
      <c r="G37" s="204"/>
      <c r="H37" s="204"/>
    </row>
    <row r="38" spans="1:9" ht="15.75" customHeight="1">
      <c r="A38" s="388">
        <v>3.1</v>
      </c>
      <c r="B38" s="389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-672282468</v>
      </c>
      <c r="F39" s="277">
        <v>849750989</v>
      </c>
      <c r="G39" s="204"/>
      <c r="H39" s="204"/>
    </row>
    <row r="40" spans="1:9" ht="15.75" customHeight="1">
      <c r="A40" s="364">
        <v>3.2</v>
      </c>
      <c r="B40" s="365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103567249</v>
      </c>
      <c r="F41" s="276">
        <v>3404639488</v>
      </c>
      <c r="G41" s="204"/>
      <c r="H41" s="204"/>
    </row>
    <row r="42" spans="1:9" ht="15.75" customHeight="1">
      <c r="A42" s="364">
        <v>3.3</v>
      </c>
      <c r="B42" s="365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6">
        <v>4</v>
      </c>
      <c r="B44" s="390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-6.0470620003770792E-3</v>
      </c>
      <c r="F45" s="282">
        <v>8.3425753904622368E-3</v>
      </c>
      <c r="G45" s="195"/>
      <c r="H45" s="204"/>
    </row>
    <row r="46" spans="1:9" ht="15.75" customHeight="1">
      <c r="A46" s="386">
        <v>5</v>
      </c>
      <c r="B46" s="390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95">
        <v>5.0999999999999996</v>
      </c>
      <c r="B48" s="396"/>
      <c r="C48" s="234" t="s">
        <v>586</v>
      </c>
      <c r="D48" s="203"/>
      <c r="E48" s="300">
        <v>128945715828</v>
      </c>
      <c r="F48" s="301">
        <v>131177597567</v>
      </c>
      <c r="H48" s="204"/>
    </row>
    <row r="49" spans="1:12" ht="15.75" customHeight="1">
      <c r="A49" s="395">
        <v>5.2</v>
      </c>
      <c r="B49" s="396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93">
        <v>6</v>
      </c>
      <c r="B50" s="394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95">
        <v>6.1</v>
      </c>
      <c r="B51" s="396">
        <v>6.1</v>
      </c>
      <c r="C51" s="239" t="s">
        <v>594</v>
      </c>
      <c r="D51" s="240"/>
      <c r="E51" s="269">
        <v>41757.839999999997</v>
      </c>
      <c r="F51" s="269">
        <v>41757.839999999997</v>
      </c>
      <c r="G51" s="289"/>
      <c r="H51" s="204"/>
    </row>
    <row r="52" spans="1:12" ht="15.75" customHeight="1">
      <c r="A52" s="395">
        <v>6.2</v>
      </c>
      <c r="B52" s="396"/>
      <c r="C52" s="202" t="s">
        <v>588</v>
      </c>
      <c r="D52" s="234"/>
      <c r="E52" s="290">
        <f>E35*E51</f>
        <v>651710015.51759994</v>
      </c>
      <c r="F52" s="269">
        <v>655674922.42559993</v>
      </c>
      <c r="G52" s="288"/>
      <c r="H52" s="204"/>
    </row>
    <row r="53" spans="1:12" ht="15.75" customHeight="1" thickBot="1">
      <c r="A53" s="391">
        <v>6.2</v>
      </c>
      <c r="B53" s="392">
        <v>6.3</v>
      </c>
      <c r="C53" s="241" t="s">
        <v>593</v>
      </c>
      <c r="D53" s="241"/>
      <c r="E53" s="270">
        <f>E52/E34</f>
        <v>5.8954172860781343E-3</v>
      </c>
      <c r="F53" s="270">
        <v>5.9009259879979235E-3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62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4Jj/mCPr9t7LfmdhKzK8Y3+PRKA=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JzII7fXHuTuy/f/g1n8J+2hA1i0=</DigestValue>
    </Reference>
  </SignedInfo>
  <SignatureValue>DeTG/jlYSBf/PhTRVjFBK5M59L2SJIR3MzDCSszwRLgJcnZAvH/wAyIo3BN7kpTKiWZq4pa2OeN5
IwGYx5CUh24UjjWVU2J6Anl0iJTkVU1mrNcXu4476Ji+cCD+jW1TXRcOhMK0gCypPqwQcB1W6RMW
VDaMBZvYCXJizIcEC0MgYnd/+MYuqE+z7fl7QLAu/6lG1f8PF8YUbEsQdXxlNosYtlmWoPa9BQKx
HiFhbHccDAXfV5t7sXxDFig5NywENa64w5Xn0qnpnzo1xMKlT3ZFxjsUJgZiXlwPLn984v6hR1rT
AIu0pQSlMi92nF7juUz/l4OuCDwcWox+7bMamA==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IT7kY8IR58/PwnkxMeG52k702S8=</DigestValue>
      </Reference>
      <Reference URI="/xl/worksheets/sheet5.xml?ContentType=application/vnd.openxmlformats-officedocument.spreadsheetml.worksheet+xml">
        <DigestMethod Algorithm="http://www.w3.org/2000/09/xmldsig#sha1"/>
        <DigestValue>87AdGEZ3PajvDQbhfVd46h9u4G0=</DigestValue>
      </Reference>
      <Reference URI="/xl/worksheets/sheet6.xml?ContentType=application/vnd.openxmlformats-officedocument.spreadsheetml.worksheet+xml">
        <DigestMethod Algorithm="http://www.w3.org/2000/09/xmldsig#sha1"/>
        <DigestValue>mdK7KaQ4u822jbS+Ojv04D9w57g=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qvM2cMuvzzN2nCYcVHoDiXl0UZU=</DigestValue>
      </Reference>
      <Reference URI="/xl/worksheets/sheet2.xml?ContentType=application/vnd.openxmlformats-officedocument.spreadsheetml.worksheet+xml">
        <DigestMethod Algorithm="http://www.w3.org/2000/09/xmldsig#sha1"/>
        <DigestValue>BKjQx7FbpvX+m9EATrmp8GvMj5k=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plvoEiSwb1ebifBnTfoU7hduv7k=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CbNpYeddlDBmXhKluml7OW51xGo=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fW4M2PmYB1kX/3aqZda1Qaa71+o=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2026-03-23T06:58:22Z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2026-03-23T06:58:22Z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tSgFMla5yH+shVJp38JcIAsZdKf+YwcquRccgQs6xMU=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gWuNa8MowURiKChORhjlZK3xDLzHuOOW03fvR/hInTY=</DigestValue>
    </Reference>
  </SignedInfo>
  <SignatureValue>E+efOQsUPapPePK+4Dsjtrk7Hkk0yRZEq9CljNlBl1DEEYng8ALBs9xkf5pNam9Yz5jTw9SQkUEq
dhV0+PYBQpXs4BUe75vUOayflmn1Nn7YZvORGAqnZ1SpTU+k2X7M2QpTkjlh1iyCRWLrjOAe0pUE
beH4p6plVg4iwiPvsSKZFGKZYwlMPQEvRm7tHkQf4lPIYka96q19l/TADUmrBbfIn/VWz6MGH9qn
zh6aD96gpeq42SqWrzliXwSvbQNJWf0jR3gPuKbAK+QrSRh+YN84VtMaHOiVOQqXkVerfyMtI+aF
nKnvk0OHoIeMNAjJP25ICHG0T+nW0rCp3q9dGA==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o5Y45mBwTUhM3d9kEKFufUPgMZKZmoFAyK+nEe/3HKA=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i2Es4pElXitLIbTnuHW+68zcMr31m6ljj/BxMaQ1xME=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F07gssO17G526bPUM+TZ3k0A6CpPJ+9aD4Nu8H0Cz0A=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2026-03-23T10:08:07Z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2026-03-23T10:08:07Z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2026-03-23T04:19:14Z</dcterms:modified>
</cp:coreProperties>
</file>