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<sst xmlns="http://schemas.openxmlformats.org/spreadsheetml/2006/main" count="1394" uniqueCount="601">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</sst>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90" fillId="0" borderId="0" xfId="0" applyFont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7" t="s">
        <v>50</v>
      </c>
      <c r="B2" s="328"/>
      <c r="C2" s="328"/>
      <c r="D2" s="328"/>
      <c r="E2" s="328"/>
      <c r="F2" s="32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9" t="s">
        <v>51</v>
      </c>
      <c r="D3" s="329"/>
      <c r="E3" s="329"/>
      <c r="F3" s="329"/>
      <c r="G3" s="329"/>
      <c r="H3" s="329"/>
      <c r="I3" s="329"/>
      <c r="J3" s="329"/>
      <c r="K3" s="329"/>
      <c r="L3" s="329"/>
      <c r="M3" s="330" t="s">
        <v>23</v>
      </c>
      <c r="N3" s="337"/>
      <c r="O3" s="344" t="s">
        <v>24</v>
      </c>
      <c r="P3" s="345"/>
      <c r="Q3" s="330" t="s">
        <v>5</v>
      </c>
      <c r="R3" s="330"/>
      <c r="S3" s="337"/>
      <c r="T3" s="332"/>
      <c r="U3" s="339" t="s">
        <v>26</v>
      </c>
      <c r="V3" s="340"/>
      <c r="W3" s="341" t="s">
        <v>25</v>
      </c>
    </row>
    <row r="4" spans="1:23" ht="12.75" customHeight="1">
      <c r="A4" s="337" t="s">
        <v>27</v>
      </c>
      <c r="B4" s="330" t="s">
        <v>28</v>
      </c>
      <c r="C4" s="330" t="s">
        <v>29</v>
      </c>
      <c r="D4" s="330" t="s">
        <v>30</v>
      </c>
      <c r="E4" s="330" t="s">
        <v>31</v>
      </c>
      <c r="F4" s="330" t="s">
        <v>32</v>
      </c>
      <c r="G4" s="330" t="s">
        <v>33</v>
      </c>
      <c r="H4" s="333" t="s">
        <v>52</v>
      </c>
      <c r="I4" s="330" t="s">
        <v>34</v>
      </c>
      <c r="J4" s="332"/>
      <c r="K4" s="330" t="s">
        <v>35</v>
      </c>
      <c r="L4" s="330" t="s">
        <v>36</v>
      </c>
      <c r="M4" s="330" t="s">
        <v>35</v>
      </c>
      <c r="N4" s="330" t="s">
        <v>37</v>
      </c>
      <c r="O4" s="330" t="s">
        <v>35</v>
      </c>
      <c r="P4" s="330" t="s">
        <v>37</v>
      </c>
      <c r="Q4" s="330" t="s">
        <v>38</v>
      </c>
      <c r="R4" s="330" t="s">
        <v>39</v>
      </c>
      <c r="S4" s="330" t="s">
        <v>36</v>
      </c>
      <c r="T4" s="330" t="s">
        <v>39</v>
      </c>
      <c r="U4" s="333" t="s">
        <v>36</v>
      </c>
      <c r="V4" s="330" t="s">
        <v>39</v>
      </c>
      <c r="W4" s="342"/>
    </row>
    <row r="5" spans="1:23">
      <c r="A5" s="332"/>
      <c r="B5" s="332"/>
      <c r="C5" s="332"/>
      <c r="D5" s="332"/>
      <c r="E5" s="332"/>
      <c r="F5" s="332"/>
      <c r="G5" s="332"/>
      <c r="H5" s="334"/>
      <c r="I5" s="106" t="s">
        <v>40</v>
      </c>
      <c r="J5" s="106" t="s">
        <v>41</v>
      </c>
      <c r="K5" s="332"/>
      <c r="L5" s="332"/>
      <c r="M5" s="332"/>
      <c r="N5" s="332"/>
      <c r="O5" s="332"/>
      <c r="P5" s="332"/>
      <c r="Q5" s="331"/>
      <c r="R5" s="331"/>
      <c r="S5" s="332"/>
      <c r="T5" s="331"/>
      <c r="U5" s="334"/>
      <c r="V5" s="338"/>
      <c r="W5" s="34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5" t="s">
        <v>5</v>
      </c>
      <c r="B179" s="33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51" t="s">
        <v>210</v>
      </c>
      <c r="B1" s="351"/>
      <c r="C1" s="351"/>
      <c r="D1" s="351"/>
      <c r="E1" s="351"/>
      <c r="F1" s="351"/>
      <c r="G1" s="35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52" t="e">
        <f>#REF!</f>
        <v>#REF!</v>
      </c>
      <c r="C2" s="353"/>
      <c r="D2" s="35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0"/>
      <c r="C3" s="350"/>
      <c r="D3" s="35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6">
        <v>41948</v>
      </c>
      <c r="C4" s="346"/>
      <c r="D4" s="34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6">
        <v>41949</v>
      </c>
      <c r="C5" s="346"/>
      <c r="D5" s="34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0">
        <v>111000</v>
      </c>
      <c r="C6" s="350"/>
      <c r="D6" s="35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8">
        <f>+$B$6*$F$7/$C$7</f>
        <v>111000</v>
      </c>
      <c r="C8" s="348"/>
      <c r="D8" s="34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6" t="s">
        <v>226</v>
      </c>
      <c r="C9" s="346"/>
      <c r="D9" s="34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0" t="e">
        <f>VLOOKUP(I11,#REF!,4,0)*1000</f>
        <v>#REF!</v>
      </c>
      <c r="C11" s="350"/>
      <c r="D11" s="35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8" t="e">
        <f>+ ROUND((B11-B19)*F10/C10,0)</f>
        <v>#REF!</v>
      </c>
      <c r="C12" s="348"/>
      <c r="D12" s="34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9" t="s">
        <v>212</v>
      </c>
      <c r="C13" s="349"/>
      <c r="D13" s="34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8">
        <f>+IF($E$13=1,ROUNDDOWN($B$8*$F$10/$C$10,0),IF(MROUND($B$8*$F$10/$C$10,10)-($B$8*$F$10/$C$10)&gt;0,MROUND($B$8*$F$10/$C$10,10)-10,MROUND($B$8*$F$10/$C$10,10)))</f>
        <v>55500</v>
      </c>
      <c r="C14" s="348"/>
      <c r="D14" s="34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8">
        <f>ROUNDDOWN($B$8*$F$10/$C$10,0)-B14</f>
        <v>0</v>
      </c>
      <c r="C15" s="348"/>
      <c r="D15" s="34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9" t="s">
        <v>223</v>
      </c>
      <c r="C16" s="349"/>
      <c r="D16" s="34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0">
        <v>10000</v>
      </c>
      <c r="C17" s="350"/>
      <c r="D17" s="35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8">
        <f>+IF($E$16=1,B17*B15,0)</f>
        <v>0</v>
      </c>
      <c r="C18" s="348"/>
      <c r="D18" s="34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0">
        <v>10000</v>
      </c>
      <c r="C19" s="350"/>
      <c r="D19" s="35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8">
        <f>+B19*B14</f>
        <v>555000000</v>
      </c>
      <c r="C20" s="348"/>
      <c r="D20" s="34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6"/>
      <c r="C21" s="346"/>
      <c r="D21" s="34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7" t="s">
        <v>241</v>
      </c>
      <c r="F23" s="347"/>
      <c r="G23" s="34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3" zoomScale="93" zoomScaleNormal="93" zoomScaleSheetLayoutView="93" workbookViewId="0">
      <selection activeCell="E44" sqref="E44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4" t="s">
        <v>561</v>
      </c>
      <c r="B1" s="364"/>
      <c r="C1" s="364"/>
      <c r="D1" s="364"/>
      <c r="E1" s="364"/>
      <c r="F1" s="364"/>
    </row>
    <row r="2" spans="1:6" ht="15.75" customHeight="1">
      <c r="A2" s="383" t="s">
        <v>562</v>
      </c>
      <c r="B2" s="383"/>
      <c r="C2" s="383"/>
      <c r="D2" s="383"/>
      <c r="E2" s="383"/>
      <c r="F2" s="383"/>
    </row>
    <row r="3" spans="1:6" ht="19.5" customHeight="1">
      <c r="A3" s="384" t="s">
        <v>580</v>
      </c>
      <c r="B3" s="384"/>
      <c r="C3" s="384"/>
      <c r="D3" s="384"/>
      <c r="E3" s="384"/>
      <c r="F3" s="384"/>
    </row>
    <row r="4" spans="1:6" ht="18" customHeight="1">
      <c r="A4" s="385" t="s">
        <v>563</v>
      </c>
      <c r="B4" s="385"/>
      <c r="C4" s="385"/>
      <c r="D4" s="385"/>
      <c r="E4" s="385"/>
      <c r="F4" s="385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4" t="s">
        <v>564</v>
      </c>
      <c r="B6" s="364"/>
      <c r="C6" s="364"/>
      <c r="D6" s="364"/>
      <c r="E6" s="364"/>
      <c r="F6" s="364"/>
    </row>
    <row r="7" spans="1:6" ht="15.75" customHeight="1">
      <c r="A7" s="364" t="s">
        <v>565</v>
      </c>
      <c r="B7" s="364"/>
      <c r="C7" s="364"/>
      <c r="D7" s="364"/>
      <c r="E7" s="364"/>
      <c r="F7" s="364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93" t="s">
        <v>570</v>
      </c>
      <c r="B18" s="393"/>
      <c r="C18" s="393"/>
      <c r="D18" s="161" t="str">
        <f>"Từ ngày "&amp;TEXT(F25+1,"dd/mm/yyyy")&amp;" đến "&amp;TEXT(E25,"dd/mm/yyyy")</f>
        <v>Từ ngày 09/03/2026 đến 15/03/2026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09/03/2026 to 15/03/2026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46097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46097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86" t="s">
        <v>531</v>
      </c>
      <c r="B23" s="387"/>
      <c r="C23" s="388" t="s">
        <v>541</v>
      </c>
      <c r="D23" s="387"/>
      <c r="E23" s="179" t="s">
        <v>542</v>
      </c>
      <c r="F23" s="261" t="s">
        <v>542</v>
      </c>
      <c r="I23" s="180"/>
    </row>
    <row r="24" spans="1:9" ht="15.75" customHeight="1">
      <c r="A24" s="389" t="s">
        <v>27</v>
      </c>
      <c r="B24" s="390"/>
      <c r="C24" s="391" t="s">
        <v>330</v>
      </c>
      <c r="D24" s="392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46096</v>
      </c>
      <c r="F25" s="186">
        <v>46089</v>
      </c>
      <c r="G25" s="187"/>
      <c r="I25" s="180"/>
    </row>
    <row r="26" spans="1:9" ht="15.75" customHeight="1">
      <c r="A26" s="381" t="s">
        <v>572</v>
      </c>
      <c r="B26" s="382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79">
        <v>1</v>
      </c>
      <c r="B28" s="380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62">
        <v>1.1000000000000001</v>
      </c>
      <c r="B30" s="363"/>
      <c r="C30" s="202" t="s">
        <v>582</v>
      </c>
      <c r="D30" s="203"/>
      <c r="E30" s="162">
        <f>F34</f>
        <v>106859513300</v>
      </c>
      <c r="F30" s="271">
        <v>115502928350</v>
      </c>
      <c r="G30" s="204"/>
      <c r="H30" s="204"/>
      <c r="I30" s="180"/>
    </row>
    <row r="31" spans="1:9" ht="15.75" customHeight="1">
      <c r="A31" s="395">
        <v>1.2</v>
      </c>
      <c r="B31" s="396"/>
      <c r="C31" s="205" t="s">
        <v>583</v>
      </c>
      <c r="D31" s="206"/>
      <c r="E31" s="249">
        <f>F35</f>
        <v>15571.93</v>
      </c>
      <c r="F31" s="272">
        <v>15819.62</v>
      </c>
      <c r="G31" s="204"/>
      <c r="H31" s="204"/>
      <c r="I31" s="180"/>
    </row>
    <row r="32" spans="1:9" ht="15.75" customHeight="1">
      <c r="A32" s="379">
        <v>2</v>
      </c>
      <c r="B32" s="380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62">
        <v>2.1</v>
      </c>
      <c r="B34" s="363"/>
      <c r="C34" s="202" t="s">
        <v>584</v>
      </c>
      <c r="D34" s="203"/>
      <c r="E34" s="162">
        <v>111113903777</v>
      </c>
      <c r="F34" s="271">
        <v>106859513300</v>
      </c>
      <c r="G34" s="204"/>
      <c r="H34" s="204"/>
      <c r="I34" s="209"/>
    </row>
    <row r="35" spans="1:9" ht="15.75" customHeight="1">
      <c r="A35" s="395">
        <v>2.2000000000000002</v>
      </c>
      <c r="B35" s="396"/>
      <c r="C35" s="210" t="s">
        <v>585</v>
      </c>
      <c r="D35" s="201"/>
      <c r="E35" s="249">
        <v>15701.84</v>
      </c>
      <c r="F35" s="272">
        <v>15571.93</v>
      </c>
      <c r="G35" s="204"/>
      <c r="H35" s="204"/>
    </row>
    <row r="36" spans="1:9" ht="15.75" customHeight="1">
      <c r="A36" s="366">
        <v>3</v>
      </c>
      <c r="B36" s="367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4254390477</v>
      </c>
      <c r="F37" s="276">
        <v>-8643415050</v>
      </c>
      <c r="G37" s="204"/>
      <c r="H37" s="204"/>
    </row>
    <row r="38" spans="1:9" ht="15.75" customHeight="1">
      <c r="A38" s="368">
        <v>3.1</v>
      </c>
      <c r="B38" s="369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849750989</v>
      </c>
      <c r="F39" s="277">
        <v>-1696874661</v>
      </c>
      <c r="G39" s="204"/>
      <c r="H39" s="204"/>
    </row>
    <row r="40" spans="1:9" ht="15.75" customHeight="1">
      <c r="A40" s="370">
        <v>3.2</v>
      </c>
      <c r="B40" s="371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3404639488</v>
      </c>
      <c r="F41" s="276">
        <v>-6946540389</v>
      </c>
      <c r="G41" s="204"/>
      <c r="H41" s="204"/>
    </row>
    <row r="42" spans="1:9" ht="15.75" customHeight="1">
      <c r="A42" s="370">
        <v>3.3</v>
      </c>
      <c r="B42" s="371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66">
        <v>4</v>
      </c>
      <c r="B44" s="372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8.3425753904622368E-3</v>
      </c>
      <c r="F45" s="282">
        <v>-1.5657139678449949E-2</v>
      </c>
      <c r="G45" s="195"/>
      <c r="H45" s="204"/>
    </row>
    <row r="46" spans="1:9" ht="15.75" customHeight="1">
      <c r="A46" s="366">
        <v>5</v>
      </c>
      <c r="B46" s="372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77">
        <v>5.0999999999999996</v>
      </c>
      <c r="B48" s="378"/>
      <c r="C48" s="234" t="s">
        <v>586</v>
      </c>
      <c r="D48" s="203"/>
      <c r="E48" s="300">
        <v>131177597567</v>
      </c>
      <c r="F48" s="301">
        <v>138442345567</v>
      </c>
      <c r="H48" s="204"/>
    </row>
    <row r="49" spans="1:12" ht="15.75" customHeight="1">
      <c r="A49" s="377">
        <v>5.2</v>
      </c>
      <c r="B49" s="378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75">
        <v>6</v>
      </c>
      <c r="B50" s="376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77">
        <v>6.1</v>
      </c>
      <c r="B51" s="378">
        <v>6.1</v>
      </c>
      <c r="C51" s="239" t="s">
        <v>594</v>
      </c>
      <c r="D51" s="240"/>
      <c r="E51" s="269">
        <v>41757.839999999997</v>
      </c>
      <c r="F51" s="269">
        <v>41723.81</v>
      </c>
      <c r="G51" s="289"/>
      <c r="H51" s="204"/>
    </row>
    <row r="52" spans="1:12" ht="15.75" customHeight="1">
      <c r="A52" s="377">
        <v>6.2</v>
      </c>
      <c r="B52" s="378"/>
      <c r="C52" s="202" t="s">
        <v>588</v>
      </c>
      <c r="D52" s="234"/>
      <c r="E52" s="290">
        <f>E35*E51</f>
        <v>655674922.42559993</v>
      </c>
      <c r="F52" s="269">
        <v>649720248.65329993</v>
      </c>
      <c r="G52" s="288"/>
      <c r="H52" s="204"/>
    </row>
    <row r="53" spans="1:12" ht="15.75" customHeight="1" thickBot="1">
      <c r="A53" s="373">
        <v>6.2</v>
      </c>
      <c r="B53" s="374">
        <v>6.3</v>
      </c>
      <c r="C53" s="241" t="s">
        <v>593</v>
      </c>
      <c r="D53" s="241"/>
      <c r="E53" s="270">
        <f>E52/E34</f>
        <v>5.9009259879979235E-3</v>
      </c>
      <c r="F53" s="270">
        <v>6.0801348292618502E-3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5" t="s">
        <v>557</v>
      </c>
      <c r="F55" s="365"/>
    </row>
    <row r="56" spans="1:12">
      <c r="B56" s="244"/>
      <c r="C56" s="246" t="s">
        <v>589</v>
      </c>
      <c r="D56" s="245"/>
      <c r="E56" s="394" t="s">
        <v>558</v>
      </c>
      <c r="F56" s="365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E56:F56"/>
    <mergeCell ref="A40:B40"/>
    <mergeCell ref="A35:B35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RWndTul6RmeUC9hh5bL5EARPhYo=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vnqGmdXHNWgNBWalQRRgIiJMsFA=</DigestValue>
    </Reference>
  </SignedInfo>
  <SignatureValue>KQV+2SMmj3wEoXpY5ZnLzZ510BXlECaWCJStcSPWIyuMX/xdKdpSjWMuUnEeAL2WTOHVRJQBBO3s
hhrG3BZCIP+OT+CploT8s+jTv/PGcFC/NpCFuOV+p1VX4gs0ZTch/pbY926Sb4x3TV7J9XWNszrj
HtHdUzwmYIISaF1+W06dPwwlv5OZHtm2yEJfoiUJxUDKL0cbnuogZvWMILR1nwGq27aZ/BPzIvk/
RjQb3eT6Nu47WuwGoFEqu8ffXXntwaKOkgCodRjuzHywEdzl3KOu2Q8el3uQAe5pG9SVZV7g9h6b
7gvJQZwVrtBpqrtALpnn8GInTwrrBSK753HjbA==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IT7kY8IR58/PwnkxMeG52k702S8=</DigestValue>
      </Reference>
      <Reference URI="/xl/worksheets/sheet5.xml?ContentType=application/vnd.openxmlformats-officedocument.spreadsheetml.worksheet+xml">
        <DigestMethod Algorithm="http://www.w3.org/2000/09/xmldsig#sha1"/>
        <DigestValue>87AdGEZ3PajvDQbhfVd46h9u4G0=</DigestValue>
      </Reference>
      <Reference URI="/xl/worksheets/sheet6.xml?ContentType=application/vnd.openxmlformats-officedocument.spreadsheetml.worksheet+xml">
        <DigestMethod Algorithm="http://www.w3.org/2000/09/xmldsig#sha1"/>
        <DigestValue>KO9ZDeqfuv/ataPpCemLxVPge7Y=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4SahOZScq+m7TtsSEPK/rAL0x2A=</DigestValue>
      </Reference>
      <Reference URI="/xl/worksheets/sheet2.xml?ContentType=application/vnd.openxmlformats-officedocument.spreadsheetml.worksheet+xml">
        <DigestMethod Algorithm="http://www.w3.org/2000/09/xmldsig#sha1"/>
        <DigestValue>gU0TsKRYJ4SvwZjyo9/M03mBFwk=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Zgm0pE5zAW/CFIz/E1t9mS203Co=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CbNpYeddlDBmXhKluml7OW51xGo=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fW4M2PmYB1kX/3aqZda1Qaa71+o=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2026-03-16T06:52:20Z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2026-03-16T06:52:20Z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k1kcdetVjh+IZHsRk0at+I5FQ+w5ImUPQol/OjSVBVg=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PJaG/MlU/e8ch1OpyBcYZC2wWCy82aiwyOhjOzdn1VY=</DigestValue>
    </Reference>
  </SignedInfo>
  <SignatureValue>mmqrYNMKY5zT+hnz05EKV3BZJM3AW4gTHOO+Nc9U0/Hd1ZFoSQdTWfrZXt/WLf42BRQhR4WuTPAA
TsNI5PWRwYzPC1iaYyODNR28ubwk0NPznMJ22Z+E5BF6knL5QVMH7d21jB1pvgfeHzpT/+Bi5pqq
5QPqHbcQCTNJM+bP0CgCbh1BdPUdWBUHlBvMZWKzPW06d5hb7zvUENhVbFy6kp7ZPPNQPFkbp8KU
qzIsGivIBQR/+gDSMWk+2w3OFU6l7n/ndUUDee7sdNxV73G1eMhqOrnm3/rwJhbmID7qFKeDMJAr
55m/j56KKNemT9Ydq40nSq9tEkGsldpCj38l3w==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3vL20/+bbLN2rT2efiR8Icf0hCmm0r9qNmR01HYfih0=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i2Es4pElXitLIbTnuHW+68zcMr31m6ljj/BxMaQ1xME=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7ZNiVyOstDuqz2ZHsXvifW/aHihVU0FynSDQ7bGyiZE=</DigestValue>
      </Reference>
      <Reference URI="/xl/worksheets/sheet3.xml?ContentType=application/vnd.openxmlformats-officedocument.spreadsheetml.worksheet+xml">
        <DigestMethod Algorithm="http://www.w3.org/2001/04/xmlenc#sha256"/>
        <DigestValue>jP02SJbjQwi1yjnzleidmsxB36FFqC7PHlFh8Pa0rqM=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lOCgYPV5evrDZ7np23Xs1M+DteURworgnexRObQmr20=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2026-03-16T10:58:34Z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2026-03-16T10:58:34Z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2026-03-16T05:16:18Z</dcterms:modified>
</cp:coreProperties>
</file>