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2029278\SCBApps\VN Supp Doc\Funds\Weekly\TCBF\"/>
    </mc:Choice>
  </mc:AlternateContent>
  <xr:revisionPtr revIDLastSave="0" documentId="8_{5134C9D7-05BA-4A6D-8199-B29F18477662}" xr6:coauthVersionLast="47" xr6:coauthVersionMax="47" xr10:uidLastSave="{00000000-0000-0000-0000-000000000000}"/>
  <bookViews>
    <workbookView xWindow="-108" yWindow="-108" windowWidth="23256" windowHeight="12456" xr2:uid="{00000000-000D-0000-FFFF-FFFF00000000}"/>
  </bookViews>
  <sheets>
    <sheet name="Tong quan" sheetId="1" r:id="rId1"/>
    <sheet name="QuyDinhGia_HangNgay" sheetId="2" r:id="rId2"/>
    <sheet name="QuyDinhGia_Khac" sheetId="3" r:id="rId3"/>
    <sheet name="PhanHoiNHGS_06281" sheetId="4" r:id="rId4"/>
    <sheet name="SheetHidden"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5" l="1"/>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00000000-0006-0000-0100-000001000000}">
      <text>
        <r>
          <rPr>
            <sz val="10"/>
            <rFont val="Arial"/>
            <family val="2"/>
          </rPr>
          <t>Ô chỉ tiêu có định dạng số. Đơn vị tính x 1 (hoặc %)</t>
        </r>
      </text>
    </comment>
    <comment ref="D2" authorId="0" shapeId="0" xr:uid="{00000000-0006-0000-0100-000002000000}">
      <text>
        <r>
          <rPr>
            <sz val="10"/>
            <rFont val="Arial"/>
            <family val="2"/>
          </rPr>
          <t>Ô chỉ tiêu có định dạng số. Đơn vị tính x 1 (hoặc %)</t>
        </r>
      </text>
    </comment>
    <comment ref="C3" authorId="0" shapeId="0" xr:uid="{00000000-0006-0000-0100-000003000000}">
      <text>
        <r>
          <rPr>
            <sz val="10"/>
            <rFont val="Arial"/>
            <family val="2"/>
          </rPr>
          <t>Ô chỉ tiêu có định dạng số. Đơn vị tính x 1 (hoặc %)</t>
        </r>
      </text>
    </comment>
    <comment ref="D3" authorId="0" shapeId="0" xr:uid="{00000000-0006-0000-0100-000004000000}">
      <text>
        <r>
          <rPr>
            <sz val="10"/>
            <rFont val="Arial"/>
            <family val="2"/>
          </rPr>
          <t>Ô chỉ tiêu có định dạng số. Đơn vị tính x 1 (hoặc %)</t>
        </r>
      </text>
    </comment>
    <comment ref="C4" authorId="0" shapeId="0" xr:uid="{00000000-0006-0000-0100-000005000000}">
      <text>
        <r>
          <rPr>
            <sz val="10"/>
            <rFont val="Arial"/>
            <family val="2"/>
          </rPr>
          <t>Ô chỉ tiêu có định dạng số. Đơn vị tính x 1 (hoặc %)</t>
        </r>
      </text>
    </comment>
    <comment ref="D4" authorId="0" shapeId="0" xr:uid="{00000000-0006-0000-0100-000006000000}">
      <text>
        <r>
          <rPr>
            <sz val="10"/>
            <rFont val="Arial"/>
            <family val="2"/>
          </rPr>
          <t>Ô chỉ tiêu có định dạng số. Đơn vị tính x 1 (hoặc %)</t>
        </r>
      </text>
    </comment>
    <comment ref="C5" authorId="0" shapeId="0" xr:uid="{00000000-0006-0000-0100-000007000000}">
      <text>
        <r>
          <rPr>
            <sz val="10"/>
            <rFont val="Arial"/>
            <family val="2"/>
          </rPr>
          <t>Ô chỉ tiêu có định dạng số. Đơn vị tính x 1 (hoặc %)</t>
        </r>
      </text>
    </comment>
    <comment ref="D5" authorId="0" shapeId="0" xr:uid="{00000000-0006-0000-0100-000008000000}">
      <text>
        <r>
          <rPr>
            <sz val="10"/>
            <rFont val="Arial"/>
            <family val="2"/>
          </rPr>
          <t>Ô chỉ tiêu có định dạng số. Đơn vị tính x 1 (hoặc %)</t>
        </r>
      </text>
    </comment>
    <comment ref="C6" authorId="0" shapeId="0" xr:uid="{00000000-0006-0000-0100-000009000000}">
      <text>
        <r>
          <rPr>
            <sz val="10"/>
            <rFont val="Arial"/>
            <family val="2"/>
          </rPr>
          <t>Ô chỉ tiêu có định dạng số. Đơn vị tính x 1 (hoặc %)</t>
        </r>
      </text>
    </comment>
    <comment ref="D6" authorId="0" shapeId="0" xr:uid="{00000000-0006-0000-0100-00000A000000}">
      <text>
        <r>
          <rPr>
            <sz val="10"/>
            <rFont val="Arial"/>
            <family val="2"/>
          </rPr>
          <t>Ô chỉ tiêu có định dạng số. Đơn vị tính x 1 (hoặc %)</t>
        </r>
      </text>
    </comment>
    <comment ref="C7" authorId="0" shapeId="0" xr:uid="{00000000-0006-0000-0100-00000B000000}">
      <text>
        <r>
          <rPr>
            <sz val="10"/>
            <rFont val="Arial"/>
            <family val="2"/>
          </rPr>
          <t>Ô chỉ tiêu có định dạng số. Đơn vị tính x 1 (hoặc %)</t>
        </r>
      </text>
    </comment>
    <comment ref="D7" authorId="0" shapeId="0" xr:uid="{00000000-0006-0000-0100-00000C000000}">
      <text>
        <r>
          <rPr>
            <sz val="10"/>
            <rFont val="Arial"/>
            <family val="2"/>
          </rPr>
          <t>Ô chỉ tiêu có định dạng số. Đơn vị tính x 1 (hoặc %)</t>
        </r>
      </text>
    </comment>
    <comment ref="C8" authorId="0" shapeId="0" xr:uid="{00000000-0006-0000-0100-00000D000000}">
      <text>
        <r>
          <rPr>
            <sz val="10"/>
            <rFont val="Arial"/>
            <family val="2"/>
          </rPr>
          <t>Ô chỉ tiêu có định dạng số. Đơn vị tính x 1 (hoặc %)</t>
        </r>
      </text>
    </comment>
    <comment ref="D8" authorId="0" shapeId="0" xr:uid="{00000000-0006-0000-0100-00000E000000}">
      <text>
        <r>
          <rPr>
            <sz val="10"/>
            <rFont val="Arial"/>
            <family val="2"/>
          </rPr>
          <t>Ô chỉ tiêu có định dạng số. Đơn vị tính x 1 (hoặc %)</t>
        </r>
      </text>
    </comment>
    <comment ref="C9" authorId="0" shapeId="0" xr:uid="{00000000-0006-0000-0100-00000F000000}">
      <text>
        <r>
          <rPr>
            <sz val="10"/>
            <rFont val="Arial"/>
            <family val="2"/>
          </rPr>
          <t>Ô chỉ tiêu có định dạng số. Đơn vị tính x 1 (hoặc %)</t>
        </r>
      </text>
    </comment>
    <comment ref="D9" authorId="0" shapeId="0" xr:uid="{00000000-0006-0000-0100-000010000000}">
      <text>
        <r>
          <rPr>
            <sz val="10"/>
            <rFont val="Arial"/>
            <family val="2"/>
          </rPr>
          <t>Ô chỉ tiêu có định dạng số. Đơn vị tính x 1 (hoặc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300-000001000000}">
      <text>
        <r>
          <rPr>
            <sz val="10"/>
            <rFont val="Arial"/>
            <family val="2"/>
          </rPr>
          <t>Ô chỉ tiêu có định dạng số. Đơn vị tính x 1 (hoặc %)
Dữ liệu động đầu vào hợp lệ khi chỉ được thêm dòng trên ô này.</t>
        </r>
      </text>
    </comment>
    <comment ref="B3" authorId="0" shapeId="0" xr:uid="{00000000-0006-0000-0300-000002000000}">
      <text>
        <r>
          <rPr>
            <sz val="10"/>
            <rFont val="Arial"/>
            <family val="2"/>
          </rPr>
          <t>Ô chỉ tiêu có định dạng ký tự
Dữ liệu động đầu vào hợp lệ khi chỉ được thêm dòng trên ô này.</t>
        </r>
      </text>
    </comment>
    <comment ref="C3" authorId="0" shapeId="0" xr:uid="{00000000-0006-0000-0300-00000300000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<sst xmlns="http://schemas.openxmlformats.org/spreadsheetml/2006/main" count="175" uniqueCount="97">
  <si>
    <t>GIÁ TRỊ TÀI SẢN RÒNG CỦA QUỸ</t>
  </si>
  <si>
    <t xml:space="preserve"> </t>
  </si>
  <si>
    <t>Từ ngày:</t>
  </si>
  <si>
    <t>Tới ngày:</t>
  </si>
  <si>
    <t>Đơn vị tính: VNĐ</t>
  </si>
  <si>
    <t>Phụ lục XXIV- Thông tư 98/2020/TT-BTC</t>
  </si>
  <si>
    <t>STT</t>
  </si>
  <si>
    <t>Nội dung</t>
  </si>
  <si>
    <t>Tên sheet</t>
  </si>
  <si>
    <t>1</t>
  </si>
  <si>
    <t>Đối với quỹ định giá hàng ngày</t>
  </si>
  <si>
    <t>QuyDinhGia_HangNgay</t>
  </si>
  <si>
    <t>2</t>
  </si>
  <si>
    <t>Đối với các quỹ theo kỳ định giá khác/báo cáo thay đổi giá trị tài sản ròng tuần</t>
  </si>
  <si>
    <t>QuyDinhGia_TheoTuan</t>
  </si>
  <si>
    <t>3</t>
  </si>
  <si>
    <t>Phản hồi của Ngân hàng giám sát</t>
  </si>
  <si>
    <t>PhanHoiNHGS_06281</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</si>
  <si>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</si>
  <si>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</si>
  <si>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</si>
  <si>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</si>
  <si>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_x000D_
   ngân hàng giám sát</t>
  </si>
  <si>
    <t>(Ký, ghi rõ họ tên và đóng dấu)</t>
  </si>
  <si>
    <t>Chỉ tiêu</t>
  </si>
  <si>
    <t>Kỳ báo cáo</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</si>
  <si>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</si>
  <si>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</si>
  <si>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</si>
  <si>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</si>
  <si>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</si>
  <si>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</si>
  <si>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</si>
  <si>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</si>
  <si>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</si>
  <si>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</si>
  <si>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</si>
  <si>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</si>
  <si>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</si>
  <si>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</si>
  <si>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</si>
  <si>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I</t>
  </si>
  <si>
    <t>3.1</t>
  </si>
  <si>
    <t>3.2</t>
  </si>
  <si>
    <t>3.3</t>
  </si>
  <si>
    <t>4</t>
  </si>
  <si>
    <t>5</t>
  </si>
  <si>
    <t>5.1</t>
  </si>
  <si>
    <t>5.2</t>
  </si>
  <si>
    <t>6</t>
  </si>
  <si>
    <t>6.1</t>
  </si>
  <si>
    <t>6.2</t>
  </si>
  <si>
    <t>6.3</t>
  </si>
  <si>
    <t>II</t>
  </si>
  <si>
    <t>4.1</t>
  </si>
  <si>
    <t>4.2</t>
  </si>
  <si>
    <t>Lưu ý: * Được xác định bằng chênh lệch (Giá thị trường - giá trị tài sản ròng cùng thời điểm)</t>
  </si>
  <si>
    <t>** Được xác định bằng chênh lệch (Giá thị trường - Giá trị tài sản ròng cùng thời điểm)/Giá trị tài sản ròng</t>
  </si>
  <si>
    <t>Tham chiếu</t>
  </si>
  <si>
    <t>...</t>
  </si>
  <si>
    <t>Tên Công ty quản lý quỹ: Công ty Cổ phần Quản lý Quỹ Kỹ Thương</t>
  </si>
  <si>
    <t>Tên Ngân hàng giám sát: Ngân Hàng TNHH MTV Standard Chartered (Việt Nam)</t>
  </si>
  <si>
    <t>Tên Quỹ: Quỹ đầu tư Trái Phiếu Techcom (Techcom Bond Fund)</t>
  </si>
  <si>
    <t>Ngân hàng TNHH MTV Standard Chartered (Việt Nam)</t>
  </si>
  <si>
    <t>Công ty Cổ phần Quản lý Quỹ Kỹ Thương</t>
  </si>
  <si>
    <t>Đại diện có thẩm quyền của Công ty quản lý quỹ</t>
  </si>
  <si>
    <t>Giá trị tài sản ròng
Net Asset Value</t>
  </si>
  <si>
    <t>Giá trị đầu kỳ 
Net Asset Value at the beginning of period</t>
  </si>
  <si>
    <t>của quỹ/công ty đầu tư chứng khoán
per fund/fund management company</t>
  </si>
  <si>
    <t>của một lô chứng chỉ quỹ ETF
per lot of Fund Certificate</t>
  </si>
  <si>
    <t>của một chứng chỉ quỹ/cổ phiếu
per Fund Certificate/ per share</t>
  </si>
  <si>
    <t>Giá trị cuối kỳ
Net Asset Value at the end of period</t>
  </si>
  <si>
    <t>Thay đổi giá trị tài sản ròng trong kỳ, trong đó
Change of Net Asset Value during period, in which</t>
  </si>
  <si>
    <t>Thay đổi do các hoạt động liên quan đến đầu tư vừa quỹ/công ty đầu tư chứng khoán trong kỳ
Change of Net Asset Value due to the fund's investment activities during the period</t>
  </si>
  <si>
    <t>Thay đổi do mua lại, phát hành thêm CCQ trong kỳ
Change of Net Asset Value due to redemption, subscription of Fund Certificate during the period</t>
  </si>
  <si>
    <t xml:space="preserve">Thay đổi do việc phân phối thu nhập của quỹ/công ty đầu tư chứng khoán cho các nhà đầu tư trong kỳ
Change of Net Asset Value due to profit distribution during the period </t>
  </si>
  <si>
    <t>Thay đổi giá trị tài sản ròng trên một chứng chỉ quỹ/cổ phiếu so với kỳ trước
Change of Net Asset Value per Fund Certificate in comparison to previous period</t>
  </si>
  <si>
    <t>Giá trị tài sản ròng cao nhất/thấp nhất trong vòng 52 tuần gần nhất
Highest/Lowest Net Asset Value within latest 52 weeks</t>
  </si>
  <si>
    <t>Giá trị cao nhất
Highest Value</t>
  </si>
  <si>
    <t>Giá trị thấp nhất
Lowest Value</t>
  </si>
  <si>
    <t>Tỷ lệ sở hữu nước ngoài (không áp dụng đối với quỹ niêm yết)
Foreign Investors' Ownership Ratio (not applicable for listed fund)</t>
  </si>
  <si>
    <t>Số lượng chứng chỉ quỹ
Number of Fund Certificates</t>
  </si>
  <si>
    <t xml:space="preserve">Tổng giá trị
Total value </t>
  </si>
  <si>
    <t>Tỷ lệ sở hữu
Ownership Ratio</t>
  </si>
  <si>
    <t>Giá trị thị trường (giá đóng cửa cuối phiên giao dịch trong ngày báo cáo) của một chứng chỉ quỹ/một cổ phiếu công ty đầu tư chứng khoán (áp dụng đối với quỹ/công ty đầu tư chứng khoán
  niêm yết)
Market value of Fund Certificate (closing price of the last trading session of the reporting date) (applicable for listed fund)</t>
  </si>
  <si>
    <t>Giá trị đầu kỳ
Beginning period value</t>
  </si>
  <si>
    <t>Giá trị cuối kỳ
Ending period value</t>
  </si>
  <si>
    <t>Thay đổi giá trị thị trường trong kỳ so với kỳ trước
Change of market value during the period in comparison to previous period</t>
  </si>
  <si>
    <t>Chênh lệch giữa giá thị trường của một chứng chỉ quỹ/cổ phiếu công ty đầu tư chứng khoán và giá trị tài sản ròng trên một chứng chỉ quỹ/cổ phiếu công ty đầu tư chứng khoán (áp dụng đối với quỹ, công ty đầu tư chứng khoán niêm yết)
Difference between Market Value per Fund Certificate and Net Asset Value per Fund Certificate (applicable for listed fund)</t>
  </si>
  <si>
    <t>Chênh lệch tuyệt đối *
Absolute difference</t>
  </si>
  <si>
    <t>Chênh lệch tương đối (mức độ chiết khấu (-) /thặng dư (+))**
Relative difference (discount(-)/ premium(+))</t>
  </si>
  <si>
    <t>Giá trị thị trường cao nhất/thấp nhất trong vòng 52 tuần gần nhất 
Highest/lowest Market value within latest 52 weeks</t>
  </si>
  <si>
    <t>Phí Tuấn Thành</t>
  </si>
  <si>
    <t>Tổng Giám đốc</t>
  </si>
  <si>
    <t xml:space="preserve">Phó phòng Dịch vụ nghiệp vụ giám sát Quỹ        </t>
  </si>
  <si>
    <t>Vũ Quang Phan</t>
  </si>
  <si>
    <t>Ngày định giá/Ngày giao dịch: Ngày 27 tháng 03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</si>
</sst>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_);_(* \(#,##0\);_(* &quot;-&quot;??_);_(@_)"/>
    <numFmt numFmtId="166" formatCode="#,##0;\(#,##0\);\ "/>
    <numFmt numFmtId="167" formatCode="#,##0.00;\(#,##0.00\);\ "/>
  </numFmts>
  <fonts count="20" x14ac:knownFonts="1">
    <font>
      <sz val="10"/>
      <name val="Arial"/>
    </font>
    <font>
      <sz val="10"/>
      <color theme="1"/>
      <name val="Arial"/>
      <family val="2"/>
    </font>
    <font>
      <sz val="12"/>
      <name val="Times New Roman"/>
      <family val="1"/>
    </font>
    <font>
      <b/>
      <sz val="14"/>
      <name val="Times New Roman"/>
      <family val="1"/>
    </font>
    <font>
      <sz val="12"/>
      <name val="Times New Roman"/>
      <family val="1"/>
    </font>
    <font>
      <b/>
      <sz val="12"/>
      <name val="Times New Roman"/>
      <family val="1"/>
    </font>
    <font>
      <b/>
      <sz val="12"/>
      <name val="Times New Roman"/>
      <family val="1"/>
    </font>
    <font>
      <sz val="12"/>
      <name val="Times New Roman"/>
      <family val="1"/>
    </font>
    <font>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0"/>
      <name val="Arial"/>
      <family val="2"/>
    </font>
    <font>
      <sz val="11"/>
      <name val="Times New Roman"/>
      <family val="1"/>
    </font>
    <font>
      <b/>
      <sz val="12"/>
      <color indexed="8"/>
      <name val="Times New Roman"/>
      <family val="1"/>
    </font>
    <font>
      <sz val="12"/>
      <color theme="1" tint="4.9989318521683403E-2"/>
      <name val="Times New Roman"/>
      <family val="1"/>
    </font>
    <font>
      <sz val="11"/>
      <color theme="1"/>
      <name val="Calibri"/>
      <family val="2"/>
      <scheme val="minor"/>
    </font>
    <font>
      <sz val="12"/>
      <color rgb="FF000000"/>
      <name val="Times New Roman"/>
      <family val="1"/>
    </font>
    <font>
      <sz val="10"/>
      <color rgb="FF000000"/>
      <name val="Tahoma"/>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FF"/>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7">
    <xf numFmtId="0" fontId="0" fillId="0" borderId="0"/>
    <xf numFmtId="164" fontId="14" fillId="0" borderId="0" applyFont="0" applyFill="0" applyBorder="0" applyAlignment="0" applyProtection="0"/>
    <xf numFmtId="0" fontId="13" fillId="0" borderId="0" applyNumberFormat="0"/>
    <xf numFmtId="0" fontId="17" fillId="0" borderId="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cellStyleXfs>
  <cellXfs count="32">
    <xf numFmtId="0" fontId="0" fillId="0" borderId="0" xfId="0"/>
    <xf numFmtId="0" fontId="4" fillId="0" borderId="0" xfId="0" applyFont="1" applyAlignment="1">
      <alignment horizontal="left"/>
    </xf>
    <xf numFmtId="0" fontId="5" fillId="0" borderId="0" xfId="0" applyFont="1" applyAlignment="1">
      <alignment horizontal="right"/>
    </xf>
    <xf numFmtId="0" fontId="6" fillId="0" borderId="1" xfId="0" applyFont="1" applyBorder="1" applyAlignment="1">
      <alignment horizontal="center" vertical="justify"/>
    </xf>
    <xf numFmtId="0" fontId="7" fillId="0" borderId="1" xfId="0" applyFont="1" applyBorder="1" applyAlignment="1">
      <alignment horizontal="left"/>
    </xf>
    <xf numFmtId="0" fontId="8" fillId="0" borderId="0" xfId="0" applyFont="1" applyAlignment="1">
      <alignment horizontal="left"/>
    </xf>
    <xf numFmtId="0" fontId="11" fillId="2" borderId="1" xfId="0" applyFont="1" applyFill="1" applyBorder="1" applyAlignment="1">
      <alignment horizontal="center"/>
    </xf>
    <xf numFmtId="0" fontId="12" fillId="0" borderId="1" xfId="0" applyFont="1" applyBorder="1" applyAlignment="1">
      <alignment horizontal="left"/>
    </xf>
    <xf numFmtId="0" fontId="2" fillId="0" borderId="0" xfId="0" applyFont="1" applyAlignment="1">
      <alignment horizontal="left"/>
    </xf>
    <xf numFmtId="0" fontId="2" fillId="0" borderId="0" xfId="0" applyFont="1"/>
    <xf numFmtId="0" fontId="5" fillId="0" borderId="1" xfId="0" applyFont="1" applyBorder="1" applyAlignment="1">
      <alignment horizontal="left" wrapText="1"/>
    </xf>
    <xf numFmtId="0" fontId="2" fillId="0" borderId="1" xfId="0" applyFont="1" applyBorder="1" applyAlignment="1">
      <alignment horizontal="left" wrapText="1"/>
    </xf>
    <xf numFmtId="4" fontId="0" fillId="0" borderId="0" xfId="0" applyNumberFormat="1"/>
    <xf numFmtId="165" fontId="2" fillId="3" borderId="2" xfId="1" applyNumberFormat="1" applyFont="1" applyFill="1" applyBorder="1" applyAlignment="1">
      <alignment horizontal="right" vertical="center" wrapText="1"/>
    </xf>
    <xf numFmtId="164" fontId="2" fillId="3" borderId="2" xfId="1" applyFont="1" applyFill="1" applyBorder="1" applyAlignment="1">
      <alignment horizontal="right" vertical="center" wrapText="1"/>
    </xf>
    <xf numFmtId="165" fontId="15" fillId="3" borderId="2" xfId="1" applyNumberFormat="1" applyFont="1" applyFill="1" applyBorder="1" applyAlignment="1">
      <alignment horizontal="center" vertical="center" wrapText="1"/>
    </xf>
    <xf numFmtId="165" fontId="16" fillId="3" borderId="2" xfId="1" applyNumberFormat="1" applyFont="1" applyFill="1" applyBorder="1" applyAlignment="1">
      <alignment horizontal="right" vertical="center" wrapText="1"/>
    </xf>
    <xf numFmtId="164" fontId="5" fillId="3" borderId="2" xfId="1" applyFont="1" applyFill="1" applyBorder="1" applyAlignment="1">
      <alignment horizontal="right" vertical="center" wrapText="1"/>
    </xf>
    <xf numFmtId="165" fontId="15" fillId="3" borderId="2" xfId="2" applyNumberFormat="1" applyFont="1" applyFill="1" applyBorder="1" applyAlignment="1">
      <alignment vertical="center" wrapText="1"/>
    </xf>
    <xf numFmtId="165" fontId="5" fillId="3" borderId="2" xfId="1" applyNumberFormat="1" applyFont="1" applyFill="1" applyBorder="1" applyAlignment="1">
      <alignment horizontal="right" vertical="center" wrapText="1"/>
    </xf>
    <xf numFmtId="165" fontId="5" fillId="3" borderId="2" xfId="2" applyNumberFormat="1" applyFont="1" applyFill="1" applyBorder="1" applyAlignment="1">
      <alignment horizontal="right" vertical="center" wrapText="1"/>
    </xf>
    <xf numFmtId="43" fontId="18" fillId="4" borderId="2" xfId="3" applyNumberFormat="1" applyFont="1" applyFill="1" applyBorder="1" applyAlignment="1">
      <alignment horizontal="right" vertical="center" wrapText="1"/>
    </xf>
    <xf numFmtId="166" fontId="18" fillId="4" borderId="2" xfId="3" applyNumberFormat="1" applyFont="1" applyFill="1" applyBorder="1" applyAlignment="1">
      <alignment horizontal="right" vertical="center"/>
    </xf>
    <xf numFmtId="10" fontId="18" fillId="4" borderId="2" xfId="4" applyNumberFormat="1" applyFont="1" applyFill="1" applyBorder="1" applyAlignment="1">
      <alignment horizontal="right" vertical="center"/>
    </xf>
    <xf numFmtId="167" fontId="18" fillId="4" borderId="2" xfId="3" applyNumberFormat="1" applyFont="1" applyFill="1" applyBorder="1" applyAlignment="1">
      <alignment horizontal="right" vertical="center"/>
    </xf>
    <xf numFmtId="10" fontId="18" fillId="4" borderId="2" xfId="6" applyNumberFormat="1" applyFont="1" applyFill="1" applyBorder="1" applyAlignment="1" applyProtection="1">
      <alignment horizontal="right" vertical="center"/>
    </xf>
    <xf numFmtId="0" fontId="19" fillId="0" borderId="0" xfId="0" applyFont="1"/>
    <xf numFmtId="15" fontId="2" fillId="0" borderId="0" xfId="0" applyNumberFormat="1" applyFont="1" applyAlignment="1">
      <alignment horizontal="left"/>
    </xf>
    <xf numFmtId="0" fontId="3" fillId="0" borderId="0" xfId="0" applyFont="1" applyAlignment="1">
      <alignment horizontal="center" vertical="justify"/>
    </xf>
    <xf numFmtId="0" fontId="9" fillId="0" borderId="0" xfId="0" applyFont="1" applyAlignment="1">
      <alignment horizontal="center" vertical="justify"/>
    </xf>
    <xf numFmtId="0" fontId="10" fillId="0" borderId="0" xfId="0" applyFont="1" applyAlignment="1">
      <alignment horizontal="center" vertical="justify"/>
    </xf>
    <xf numFmtId="0" fontId="4" fillId="0" borderId="0" xfId="0" applyFont="1" applyAlignment="1">
      <alignment horizontal="left"/>
    </xf>
  </cellXfs>
  <cellStyles count="7">
    <cellStyle name="Comma 10" xfId="1" xr:uid="{9A1AE3DD-D797-4672-AD69-AF35EB5BF147}"/>
    <cellStyle name="Normal" xfId="0" builtinId="0"/>
    <cellStyle name="Normal 12" xfId="3" xr:uid="{41F04A52-C8A1-4E0B-B901-D7A3AF6AA824}"/>
    <cellStyle name="Normal 3 2 2" xfId="2" xr:uid="{73F9A58E-692C-458F-B1B8-E257B673F04B}"/>
    <cellStyle name="Percent 10 3" xfId="6" xr:uid="{6A4CCA31-B67B-4958-93A3-220F477D797F}"/>
    <cellStyle name="Percent 2" xfId="4" xr:uid="{5674CA42-1486-44CA-A825-9263D71F1C87}"/>
    <cellStyle name="Percent 3" xfId="5" xr:uid="{984D3636-C264-4AF8-9AB1-298A2A2CF8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D30"/>
  <sheetViews>
    <sheetView tabSelected="1" workbookViewId="0">
      <selection activeCell="D2" sqref="D2"/>
    </sheetView>
  </sheetViews>
  <sheetFormatPr defaultRowHeight="13.2" x14ac:dyDescent="0.25"/>
  <cols>
    <col min="1" max="1" width="37.21875" customWidth="1"/>
    <col min="2" max="2" width="7.44140625" customWidth="1"/>
    <col min="3" max="3" width="41.5546875" customWidth="1"/>
    <col min="4" max="4" width="46.21875" customWidth="1"/>
  </cols>
  <sheetData>
    <row r="1" spans="1:4" ht="30" customHeight="1" x14ac:dyDescent="0.25">
      <c r="A1" s="28" t="s">
        <v>0</v>
      </c>
      <c r="B1" s="28"/>
      <c r="C1" s="28"/>
      <c r="D1" s="28"/>
    </row>
    <row r="2" spans="1:4" ht="15" customHeight="1" x14ac:dyDescent="0.3">
      <c r="A2" s="1" t="s">
        <v>1</v>
      </c>
      <c r="B2" s="1" t="s">
        <v>1</v>
      </c>
      <c r="C2" s="2" t="s">
        <v>2</v>
      </c>
      <c r="D2" s="27">
        <v>46101</v>
      </c>
    </row>
    <row r="3" spans="1:4" ht="15" customHeight="1" x14ac:dyDescent="0.3">
      <c r="A3" s="1" t="s">
        <v>1</v>
      </c>
      <c r="B3" s="1" t="s">
        <v>1</v>
      </c>
      <c r="C3" s="2" t="s">
        <v>3</v>
      </c>
      <c r="D3" s="27">
        <v>46107</v>
      </c>
    </row>
    <row r="4" spans="1:4" ht="15" customHeight="1" x14ac:dyDescent="0.3">
      <c r="A4" s="1" t="s">
        <v>1</v>
      </c>
      <c r="B4" s="1" t="s">
        <v>1</v>
      </c>
      <c r="C4" s="1" t="s">
        <v>1</v>
      </c>
      <c r="D4" s="1" t="s">
        <v>1</v>
      </c>
    </row>
    <row r="5" spans="1:4" ht="15" customHeight="1" x14ac:dyDescent="0.3">
      <c r="A5" s="8" t="s">
        <v>60</v>
      </c>
      <c r="B5" s="1"/>
      <c r="C5" s="1"/>
      <c r="D5" s="1" t="s">
        <v>1</v>
      </c>
    </row>
    <row r="6" spans="1:4" ht="15" customHeight="1" x14ac:dyDescent="0.3">
      <c r="A6" s="8" t="s">
        <v>61</v>
      </c>
      <c r="B6" s="1"/>
      <c r="C6" s="1"/>
      <c r="D6" s="1" t="s">
        <v>1</v>
      </c>
    </row>
    <row r="7" spans="1:4" ht="15" customHeight="1" x14ac:dyDescent="0.3">
      <c r="A7" s="8" t="s">
        <v>62</v>
      </c>
      <c r="B7" s="1"/>
      <c r="C7" s="1"/>
      <c r="D7" s="1"/>
    </row>
    <row r="8" spans="1:4" ht="15" customHeight="1" x14ac:dyDescent="0.3">
      <c r="A8" s="8" t="s">
        <v>96</v>
      </c>
      <c r="B8" s="1"/>
      <c r="C8" s="1"/>
      <c r="D8" s="1" t="s">
        <v>4</v>
      </c>
    </row>
    <row r="9" spans="1:4" ht="15" customHeight="1" x14ac:dyDescent="0.3">
      <c r="A9" s="8" t="s">
        <v>1</v>
      </c>
      <c r="B9" s="1" t="s">
        <v>1</v>
      </c>
      <c r="C9" s="1" t="s">
        <v>1</v>
      </c>
      <c r="D9" s="1" t="s">
        <v>5</v>
      </c>
    </row>
    <row r="10" spans="1:4" ht="15" customHeight="1" x14ac:dyDescent="0.3">
      <c r="A10" s="1" t="s">
        <v>1</v>
      </c>
      <c r="B10" s="1" t="s">
        <v>1</v>
      </c>
      <c r="C10" s="1" t="s">
        <v>1</v>
      </c>
      <c r="D10" s="1" t="s">
        <v>1</v>
      </c>
    </row>
    <row r="11" spans="1:4" ht="15" customHeight="1" x14ac:dyDescent="0.3">
      <c r="A11" s="1" t="s">
        <v>1</v>
      </c>
      <c r="B11" s="1" t="s">
        <v>1</v>
      </c>
      <c r="C11" s="1" t="s">
        <v>1</v>
      </c>
      <c r="D11" s="1" t="s">
        <v>1</v>
      </c>
    </row>
    <row r="12" spans="1:4" ht="15" customHeight="1" x14ac:dyDescent="0.3">
      <c r="A12" s="1" t="s">
        <v>1</v>
      </c>
      <c r="B12" s="3" t="s">
        <v>6</v>
      </c>
      <c r="C12" s="3" t="s">
        <v>7</v>
      </c>
      <c r="D12" s="3" t="s">
        <v>8</v>
      </c>
    </row>
    <row r="13" spans="1:4" ht="15" customHeight="1" x14ac:dyDescent="0.3">
      <c r="A13" s="1"/>
      <c r="B13" s="4" t="s">
        <v>9</v>
      </c>
      <c r="C13" s="4" t="s">
        <v>10</v>
      </c>
      <c r="D13" s="4" t="s">
        <v>11</v>
      </c>
    </row>
    <row r="14" spans="1:4" ht="15" customHeight="1" x14ac:dyDescent="0.3">
      <c r="A14" s="1"/>
      <c r="B14" s="4" t="s">
        <v>12</v>
      </c>
      <c r="C14" s="4" t="s">
        <v>13</v>
      </c>
      <c r="D14" s="4" t="s">
        <v>14</v>
      </c>
    </row>
    <row r="15" spans="1:4" ht="15" customHeight="1" x14ac:dyDescent="0.3">
      <c r="A15" s="1" t="s">
        <v>1</v>
      </c>
      <c r="B15" s="4" t="s">
        <v>15</v>
      </c>
      <c r="C15" s="4" t="s">
        <v>16</v>
      </c>
      <c r="D15" s="4" t="s">
        <v>17</v>
      </c>
    </row>
    <row r="16" spans="1:4" ht="15" customHeight="1" x14ac:dyDescent="0.3">
      <c r="A16" s="1" t="s">
        <v>1</v>
      </c>
      <c r="B16" s="1" t="s">
        <v>1</v>
      </c>
      <c r="C16" s="1" t="s">
        <v>1</v>
      </c>
      <c r="D16" s="1" t="s">
        <v>1</v>
      </c>
    </row>
    <row r="17" spans="1:4" ht="15" customHeight="1" x14ac:dyDescent="0.3">
      <c r="A17" s="1" t="s">
        <v>1</v>
      </c>
      <c r="B17" s="5" t="s">
        <v>18</v>
      </c>
      <c r="C17" s="31" t="s">
        <v>19</v>
      </c>
      <c r="D17" s="31"/>
    </row>
    <row r="18" spans="1:4" ht="15" customHeight="1" x14ac:dyDescent="0.3">
      <c r="A18" s="1" t="s">
        <v>1</v>
      </c>
      <c r="B18" s="1" t="s">
        <v>1</v>
      </c>
      <c r="C18" s="31" t="s">
        <v>20</v>
      </c>
      <c r="D18" s="31"/>
    </row>
    <row r="19" spans="1:4" ht="15" customHeight="1" x14ac:dyDescent="0.3">
      <c r="A19" s="1" t="s">
        <v>1</v>
      </c>
      <c r="B19" s="1" t="s">
        <v>1</v>
      </c>
      <c r="C19" s="31" t="s">
        <v>21</v>
      </c>
      <c r="D19" s="31"/>
    </row>
    <row r="20" spans="1:4" ht="15" customHeight="1" x14ac:dyDescent="0.3">
      <c r="A20" s="1" t="s">
        <v>1</v>
      </c>
      <c r="B20" s="1" t="s">
        <v>1</v>
      </c>
      <c r="C20" s="1" t="s">
        <v>1</v>
      </c>
      <c r="D20" s="1" t="s">
        <v>1</v>
      </c>
    </row>
    <row r="21" spans="1:4" ht="15" customHeight="1" x14ac:dyDescent="0.3">
      <c r="A21" s="1" t="s">
        <v>1</v>
      </c>
      <c r="B21" s="1" t="s">
        <v>1</v>
      </c>
      <c r="C21" s="1" t="s">
        <v>1</v>
      </c>
      <c r="D21" s="1" t="s">
        <v>1</v>
      </c>
    </row>
    <row r="22" spans="1:4" ht="15" customHeight="1" x14ac:dyDescent="0.3">
      <c r="A22" s="1" t="s">
        <v>1</v>
      </c>
      <c r="B22" s="1" t="s">
        <v>1</v>
      </c>
      <c r="C22" s="1" t="s">
        <v>1</v>
      </c>
      <c r="D22" s="1" t="s">
        <v>1</v>
      </c>
    </row>
    <row r="23" spans="1:4" ht="30.6" customHeight="1" x14ac:dyDescent="0.25">
      <c r="A23" s="29" t="s">
        <v>22</v>
      </c>
      <c r="B23" s="29"/>
      <c r="C23" s="29" t="s">
        <v>65</v>
      </c>
      <c r="D23" s="29"/>
    </row>
    <row r="24" spans="1:4" ht="15" customHeight="1" x14ac:dyDescent="0.25">
      <c r="A24" s="30" t="s">
        <v>23</v>
      </c>
      <c r="B24" s="30"/>
      <c r="C24" s="30" t="s">
        <v>23</v>
      </c>
      <c r="D24" s="30"/>
    </row>
    <row r="25" spans="1:4" ht="15" customHeight="1" x14ac:dyDescent="0.3">
      <c r="A25" s="31" t="s">
        <v>1</v>
      </c>
      <c r="B25" s="31"/>
      <c r="C25" s="31" t="s">
        <v>1</v>
      </c>
      <c r="D25" s="31"/>
    </row>
    <row r="28" spans="1:4" s="9" customFormat="1" ht="15.6" x14ac:dyDescent="0.3">
      <c r="A28" s="9" t="s">
        <v>63</v>
      </c>
      <c r="D28" s="9" t="s">
        <v>64</v>
      </c>
    </row>
    <row r="29" spans="1:4" s="9" customFormat="1" ht="15.6" x14ac:dyDescent="0.3">
      <c r="A29" s="9" t="s">
        <v>95</v>
      </c>
      <c r="D29" s="9" t="s">
        <v>92</v>
      </c>
    </row>
    <row r="30" spans="1:4" s="9" customFormat="1" ht="15.6" x14ac:dyDescent="0.3">
      <c r="A30" s="9" t="s">
        <v>94</v>
      </c>
      <c r="D30" s="26" t="s">
        <v>93</v>
      </c>
    </row>
  </sheetData>
  <mergeCells count="10">
    <mergeCell ref="A1:D1"/>
    <mergeCell ref="C23:D23"/>
    <mergeCell ref="C24:D24"/>
    <mergeCell ref="A25:B25"/>
    <mergeCell ref="C25:D25"/>
    <mergeCell ref="C19:D19"/>
    <mergeCell ref="A23:B23"/>
    <mergeCell ref="A24:B24"/>
    <mergeCell ref="C17:D17"/>
    <mergeCell ref="C18:D18"/>
  </mergeCells>
  <pageMargins left="0.75" right="0.75" top="1" bottom="1" header="0.5" footer="0.5"/>
  <pageSetup orientation="portrait" horizontalDpi="300" verticalDpi="300" r:id="rId1"/>
  <headerFooter alignWithMargins="0">
    <oddHeader>&amp;L&amp;"Arial"&amp;9&amp;K317100PUBLIC&amp;1#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D9"/>
  <sheetViews>
    <sheetView workbookViewId="0">
      <selection activeCell="B1" sqref="B1"/>
    </sheetView>
  </sheetViews>
  <sheetFormatPr defaultRowHeight="13.2" x14ac:dyDescent="0.25"/>
  <cols>
    <col min="1" max="1" width="7.44140625" customWidth="1"/>
    <col min="2" max="2" width="54.77734375" customWidth="1"/>
    <col min="3" max="4" width="23.21875" customWidth="1"/>
  </cols>
  <sheetData>
    <row r="1" spans="1:4" ht="15" customHeight="1" x14ac:dyDescent="0.3">
      <c r="A1" s="6" t="s">
        <v>6</v>
      </c>
      <c r="B1" s="6" t="s">
        <v>24</v>
      </c>
      <c r="C1" s="6" t="s">
        <v>25</v>
      </c>
      <c r="D1" s="6" t="s">
        <v>26</v>
      </c>
    </row>
    <row r="2" spans="1:4" ht="15" customHeight="1" x14ac:dyDescent="0.3">
      <c r="A2" s="7" t="s">
        <v>9</v>
      </c>
      <c r="B2" s="7" t="s">
        <v>27</v>
      </c>
      <c r="C2" s="7"/>
      <c r="D2" s="7"/>
    </row>
    <row r="3" spans="1:4" ht="15" customHeight="1" x14ac:dyDescent="0.3">
      <c r="A3" s="4" t="s">
        <v>28</v>
      </c>
      <c r="B3" s="4" t="s">
        <v>29</v>
      </c>
      <c r="C3" s="4"/>
      <c r="D3" s="4"/>
    </row>
    <row r="4" spans="1:4" ht="15" customHeight="1" x14ac:dyDescent="0.3">
      <c r="A4" s="4" t="s">
        <v>30</v>
      </c>
      <c r="B4" s="4" t="s">
        <v>31</v>
      </c>
      <c r="C4" s="4"/>
      <c r="D4" s="4"/>
    </row>
    <row r="5" spans="1:4" ht="15" customHeight="1" x14ac:dyDescent="0.3">
      <c r="A5" s="4" t="s">
        <v>32</v>
      </c>
      <c r="B5" s="4" t="s">
        <v>33</v>
      </c>
      <c r="C5" s="4"/>
      <c r="D5" s="4"/>
    </row>
    <row r="6" spans="1:4" ht="15" customHeight="1" x14ac:dyDescent="0.3">
      <c r="A6" s="7" t="s">
        <v>12</v>
      </c>
      <c r="B6" s="7" t="s">
        <v>34</v>
      </c>
      <c r="C6" s="7"/>
      <c r="D6" s="7"/>
    </row>
    <row r="7" spans="1:4" ht="15" customHeight="1" x14ac:dyDescent="0.3">
      <c r="A7" s="4" t="s">
        <v>35</v>
      </c>
      <c r="B7" s="4" t="s">
        <v>36</v>
      </c>
      <c r="C7" s="4"/>
      <c r="D7" s="4"/>
    </row>
    <row r="8" spans="1:4" ht="15" customHeight="1" x14ac:dyDescent="0.3">
      <c r="A8" s="4" t="s">
        <v>37</v>
      </c>
      <c r="B8" s="4" t="s">
        <v>38</v>
      </c>
      <c r="C8" s="4"/>
      <c r="D8" s="4"/>
    </row>
    <row r="9" spans="1:4" ht="15" customHeight="1" x14ac:dyDescent="0.3">
      <c r="A9" s="4" t="s">
        <v>39</v>
      </c>
      <c r="B9" s="4" t="s">
        <v>40</v>
      </c>
      <c r="C9" s="4"/>
      <c r="D9" s="4"/>
    </row>
  </sheetData>
  <pageMargins left="0.75" right="0.75" top="1" bottom="1" header="0.5" footer="0.5"/>
  <pageSetup orientation="portrait" horizontalDpi="300" verticalDpi="300" r:id="rId1"/>
  <headerFooter alignWithMargins="0">
    <oddHeader>&amp;L&amp;"Arial"&amp;9&amp;K317100PUBLIC&amp;1#</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fitToPage="1"/>
  </sheetPr>
  <dimension ref="A1:E34"/>
  <sheetViews>
    <sheetView view="pageBreakPreview" topLeftCell="A12" zoomScale="80" zoomScaleNormal="100" zoomScaleSheetLayoutView="80" workbookViewId="0">
      <selection activeCell="C15" sqref="C15:C22"/>
    </sheetView>
  </sheetViews>
  <sheetFormatPr defaultRowHeight="13.2" x14ac:dyDescent="0.25"/>
  <cols>
    <col min="1" max="1" width="6.77734375" customWidth="1"/>
    <col min="2" max="2" width="64.77734375" customWidth="1"/>
    <col min="3" max="3" width="23.21875" bestFit="1" customWidth="1"/>
    <col min="4" max="4" width="24.5546875" customWidth="1"/>
  </cols>
  <sheetData>
    <row r="1" spans="1:5" ht="15" customHeight="1" x14ac:dyDescent="0.3">
      <c r="A1" s="6" t="s">
        <v>6</v>
      </c>
      <c r="B1" s="6" t="s">
        <v>24</v>
      </c>
      <c r="C1" s="6" t="s">
        <v>25</v>
      </c>
      <c r="D1" s="6" t="s">
        <v>26</v>
      </c>
    </row>
    <row r="2" spans="1:5" ht="31.2" x14ac:dyDescent="0.3">
      <c r="A2" s="7" t="s">
        <v>41</v>
      </c>
      <c r="B2" s="10" t="s">
        <v>66</v>
      </c>
      <c r="C2" s="7"/>
      <c r="D2" s="7"/>
    </row>
    <row r="3" spans="1:5" ht="31.05" customHeight="1" x14ac:dyDescent="0.3">
      <c r="A3" s="7" t="s">
        <v>9</v>
      </c>
      <c r="B3" s="10" t="s">
        <v>67</v>
      </c>
      <c r="C3" s="7"/>
      <c r="D3" s="7"/>
    </row>
    <row r="4" spans="1:5" ht="31.05" customHeight="1" x14ac:dyDescent="0.3">
      <c r="A4" s="4" t="s">
        <v>28</v>
      </c>
      <c r="B4" s="11" t="s">
        <v>68</v>
      </c>
      <c r="C4" s="22">
        <v>7342627027947</v>
      </c>
      <c r="D4" s="22">
        <v>7610742256026</v>
      </c>
    </row>
    <row r="5" spans="1:5" ht="31.05" customHeight="1" x14ac:dyDescent="0.3">
      <c r="A5" s="4" t="s">
        <v>30</v>
      </c>
      <c r="B5" s="11" t="s">
        <v>69</v>
      </c>
      <c r="C5" s="13"/>
      <c r="D5" s="13"/>
    </row>
    <row r="6" spans="1:5" ht="31.05" customHeight="1" x14ac:dyDescent="0.3">
      <c r="A6" s="4" t="s">
        <v>32</v>
      </c>
      <c r="B6" s="11" t="s">
        <v>70</v>
      </c>
      <c r="C6" s="24">
        <v>20539.52</v>
      </c>
      <c r="D6" s="24">
        <v>20476.57</v>
      </c>
      <c r="E6" s="12"/>
    </row>
    <row r="7" spans="1:5" ht="31.05" customHeight="1" x14ac:dyDescent="0.3">
      <c r="A7" s="7" t="s">
        <v>12</v>
      </c>
      <c r="B7" s="10" t="s">
        <v>71</v>
      </c>
      <c r="C7" s="15"/>
      <c r="D7" s="15"/>
    </row>
    <row r="8" spans="1:5" ht="31.05" customHeight="1" x14ac:dyDescent="0.3">
      <c r="A8" s="4" t="s">
        <v>35</v>
      </c>
      <c r="B8" s="11" t="s">
        <v>68</v>
      </c>
      <c r="C8" s="22">
        <v>6965654026417</v>
      </c>
      <c r="D8" s="22">
        <v>7342627027947</v>
      </c>
    </row>
    <row r="9" spans="1:5" ht="31.05" customHeight="1" x14ac:dyDescent="0.3">
      <c r="A9" s="4" t="s">
        <v>37</v>
      </c>
      <c r="B9" s="11" t="s">
        <v>69</v>
      </c>
      <c r="C9" s="13"/>
      <c r="D9" s="13"/>
    </row>
    <row r="10" spans="1:5" ht="31.05" customHeight="1" x14ac:dyDescent="0.3">
      <c r="A10" s="4" t="s">
        <v>39</v>
      </c>
      <c r="B10" s="11" t="s">
        <v>70</v>
      </c>
      <c r="C10" s="24">
        <v>20428.57</v>
      </c>
      <c r="D10" s="24">
        <v>20539.52</v>
      </c>
    </row>
    <row r="11" spans="1:5" ht="31.05" customHeight="1" x14ac:dyDescent="0.3">
      <c r="A11" s="7" t="s">
        <v>15</v>
      </c>
      <c r="B11" s="10" t="s">
        <v>72</v>
      </c>
      <c r="C11" s="20"/>
      <c r="D11" s="20"/>
    </row>
    <row r="12" spans="1:5" ht="31.05" customHeight="1" x14ac:dyDescent="0.3">
      <c r="A12" s="4" t="s">
        <v>42</v>
      </c>
      <c r="B12" s="11" t="s">
        <v>73</v>
      </c>
      <c r="C12" s="16">
        <v>-39447391406</v>
      </c>
      <c r="D12" s="16">
        <v>22511868101</v>
      </c>
    </row>
    <row r="13" spans="1:5" ht="31.05" customHeight="1" x14ac:dyDescent="0.3">
      <c r="A13" s="4" t="s">
        <v>43</v>
      </c>
      <c r="B13" s="11" t="s">
        <v>74</v>
      </c>
      <c r="C13" s="13">
        <v>-337525610124</v>
      </c>
      <c r="D13" s="13">
        <v>-290627096180</v>
      </c>
    </row>
    <row r="14" spans="1:5" ht="46.8" x14ac:dyDescent="0.3">
      <c r="A14" s="4" t="s">
        <v>44</v>
      </c>
      <c r="B14" s="11" t="s">
        <v>75</v>
      </c>
      <c r="C14" s="13"/>
      <c r="D14" s="13"/>
    </row>
    <row r="15" spans="1:5" ht="62.4" x14ac:dyDescent="0.3">
      <c r="A15" s="7" t="s">
        <v>45</v>
      </c>
      <c r="B15" s="10" t="s">
        <v>76</v>
      </c>
      <c r="C15" s="17">
        <v>-110.95</v>
      </c>
      <c r="D15" s="17">
        <v>62.95</v>
      </c>
    </row>
    <row r="16" spans="1:5" ht="46.8" x14ac:dyDescent="0.3">
      <c r="A16" s="7" t="s">
        <v>46</v>
      </c>
      <c r="B16" s="10" t="s">
        <v>77</v>
      </c>
      <c r="C16" s="18"/>
      <c r="D16" s="18"/>
    </row>
    <row r="17" spans="1:4" ht="31.2" x14ac:dyDescent="0.3">
      <c r="A17" s="4" t="s">
        <v>47</v>
      </c>
      <c r="B17" s="11" t="s">
        <v>78</v>
      </c>
      <c r="C17" s="14">
        <v>20835.490000000002</v>
      </c>
      <c r="D17" s="14">
        <v>20835.490000000002</v>
      </c>
    </row>
    <row r="18" spans="1:4" ht="31.2" x14ac:dyDescent="0.3">
      <c r="A18" s="4" t="s">
        <v>48</v>
      </c>
      <c r="B18" s="11" t="s">
        <v>79</v>
      </c>
      <c r="C18" s="14">
        <v>19775.82</v>
      </c>
      <c r="D18" s="14">
        <v>19775.82</v>
      </c>
    </row>
    <row r="19" spans="1:4" ht="31.2" x14ac:dyDescent="0.3">
      <c r="A19" s="7" t="s">
        <v>49</v>
      </c>
      <c r="B19" s="10" t="s">
        <v>80</v>
      </c>
      <c r="C19" s="19"/>
      <c r="D19" s="19"/>
    </row>
    <row r="20" spans="1:4" ht="31.2" x14ac:dyDescent="0.3">
      <c r="A20" s="4" t="s">
        <v>50</v>
      </c>
      <c r="B20" s="11" t="s">
        <v>81</v>
      </c>
      <c r="C20" s="21">
        <v>4588572.7300000004</v>
      </c>
      <c r="D20" s="21">
        <v>4579641.84</v>
      </c>
    </row>
    <row r="21" spans="1:4" ht="31.2" x14ac:dyDescent="0.3">
      <c r="A21" s="4" t="s">
        <v>51</v>
      </c>
      <c r="B21" s="11" t="s">
        <v>82</v>
      </c>
      <c r="C21" s="22">
        <v>93737979215</v>
      </c>
      <c r="D21" s="22">
        <v>94063645166</v>
      </c>
    </row>
    <row r="22" spans="1:4" ht="31.2" x14ac:dyDescent="0.3">
      <c r="A22" s="4" t="s">
        <v>52</v>
      </c>
      <c r="B22" s="11" t="s">
        <v>83</v>
      </c>
      <c r="C22" s="23">
        <v>1.35E-2</v>
      </c>
      <c r="D22" s="23">
        <v>1.2799999999999999E-2</v>
      </c>
    </row>
    <row r="23" spans="1:4" ht="93.6" x14ac:dyDescent="0.3">
      <c r="A23" s="7" t="s">
        <v>53</v>
      </c>
      <c r="B23" s="10" t="s">
        <v>84</v>
      </c>
      <c r="C23" s="19"/>
      <c r="D23" s="19"/>
    </row>
    <row r="24" spans="1:4" ht="31.2" x14ac:dyDescent="0.3">
      <c r="A24" s="7" t="s">
        <v>9</v>
      </c>
      <c r="B24" s="10" t="s">
        <v>85</v>
      </c>
      <c r="C24" s="25"/>
      <c r="D24" s="25"/>
    </row>
    <row r="25" spans="1:4" ht="31.2" x14ac:dyDescent="0.3">
      <c r="A25" s="7" t="s">
        <v>12</v>
      </c>
      <c r="B25" s="10" t="s">
        <v>86</v>
      </c>
      <c r="C25" s="7"/>
      <c r="D25" s="7"/>
    </row>
    <row r="26" spans="1:4" ht="46.8" x14ac:dyDescent="0.3">
      <c r="A26" s="7" t="s">
        <v>15</v>
      </c>
      <c r="B26" s="10" t="s">
        <v>87</v>
      </c>
      <c r="C26" s="7"/>
      <c r="D26" s="7"/>
    </row>
    <row r="27" spans="1:4" ht="93.6" x14ac:dyDescent="0.3">
      <c r="A27" s="7" t="s">
        <v>45</v>
      </c>
      <c r="B27" s="10" t="s">
        <v>88</v>
      </c>
      <c r="C27" s="7"/>
      <c r="D27" s="7"/>
    </row>
    <row r="28" spans="1:4" ht="31.2" x14ac:dyDescent="0.3">
      <c r="A28" s="4" t="s">
        <v>54</v>
      </c>
      <c r="B28" s="11" t="s">
        <v>89</v>
      </c>
      <c r="C28" s="4"/>
      <c r="D28" s="4"/>
    </row>
    <row r="29" spans="1:4" ht="31.2" x14ac:dyDescent="0.3">
      <c r="A29" s="4" t="s">
        <v>55</v>
      </c>
      <c r="B29" s="11" t="s">
        <v>90</v>
      </c>
      <c r="C29" s="4"/>
      <c r="D29" s="4"/>
    </row>
    <row r="30" spans="1:4" ht="31.2" x14ac:dyDescent="0.3">
      <c r="A30" s="7" t="s">
        <v>46</v>
      </c>
      <c r="B30" s="10" t="s">
        <v>91</v>
      </c>
      <c r="C30" s="7"/>
      <c r="D30" s="7"/>
    </row>
    <row r="31" spans="1:4" ht="31.2" x14ac:dyDescent="0.3">
      <c r="A31" s="4" t="s">
        <v>47</v>
      </c>
      <c r="B31" s="11" t="s">
        <v>78</v>
      </c>
      <c r="C31" s="4"/>
      <c r="D31" s="4"/>
    </row>
    <row r="32" spans="1:4" ht="31.2" x14ac:dyDescent="0.3">
      <c r="A32" s="4" t="s">
        <v>48</v>
      </c>
      <c r="B32" s="11" t="s">
        <v>79</v>
      </c>
      <c r="C32" s="4"/>
      <c r="D32" s="4"/>
    </row>
    <row r="33" spans="1:4" ht="15" customHeight="1" x14ac:dyDescent="0.3">
      <c r="A33" s="31" t="s">
        <v>56</v>
      </c>
      <c r="B33" s="31"/>
      <c r="C33" s="31"/>
      <c r="D33" s="31"/>
    </row>
    <row r="34" spans="1:4" ht="15" customHeight="1" x14ac:dyDescent="0.3">
      <c r="A34" s="31" t="s">
        <v>57</v>
      </c>
      <c r="B34" s="31"/>
      <c r="C34" s="31"/>
      <c r="D34" s="31"/>
    </row>
  </sheetData>
  <protectedRanges>
    <protectedRange sqref="C23:D23" name="Range1"/>
    <protectedRange sqref="C24:D24" name="Range1_3"/>
  </protectedRanges>
  <mergeCells count="2">
    <mergeCell ref="A33:D33"/>
    <mergeCell ref="A34:D34"/>
  </mergeCells>
  <pageMargins left="0.75" right="0.75" top="1" bottom="1" header="0.5" footer="0.5"/>
  <pageSetup scale="56" orientation="portrait" horizontalDpi="300" verticalDpi="300" r:id="rId1"/>
  <headerFooter alignWithMargins="0">
    <oddHeader>&amp;L&amp;"Arial"&amp;9&amp;K317100PUBLIC&amp;1#</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fitToPage="1"/>
  </sheetPr>
  <dimension ref="A1:C3"/>
  <sheetViews>
    <sheetView workbookViewId="0">
      <selection activeCell="C21" sqref="C21"/>
    </sheetView>
  </sheetViews>
  <sheetFormatPr defaultRowHeight="13.2" x14ac:dyDescent="0.25"/>
  <cols>
    <col min="1" max="1" width="6.77734375" customWidth="1"/>
    <col min="2" max="2" width="39.44140625" customWidth="1"/>
    <col min="3" max="3" width="43.5546875" customWidth="1"/>
  </cols>
  <sheetData>
    <row r="1" spans="1:3" ht="15" customHeight="1" x14ac:dyDescent="0.3">
      <c r="A1" s="6" t="s">
        <v>6</v>
      </c>
      <c r="B1" s="6" t="s">
        <v>58</v>
      </c>
      <c r="C1" s="6" t="s">
        <v>7</v>
      </c>
    </row>
    <row r="2" spans="1:3" ht="15" customHeight="1" x14ac:dyDescent="0.3">
      <c r="A2" s="4" t="s">
        <v>59</v>
      </c>
      <c r="B2" s="4" t="s">
        <v>59</v>
      </c>
      <c r="C2" s="4" t="s">
        <v>59</v>
      </c>
    </row>
    <row r="3" spans="1:3" ht="15" customHeight="1" x14ac:dyDescent="0.3">
      <c r="A3" s="4"/>
      <c r="B3" s="4"/>
      <c r="C3" s="4"/>
    </row>
  </sheetData>
  <pageMargins left="0.75" right="0.75" top="1" bottom="1" header="0.5" footer="0.5"/>
  <pageSetup orientation="portrait" horizontalDpi="300" verticalDpi="300" r:id="rId1"/>
  <headerFooter alignWithMargins="0">
    <oddHeader>&amp;L&amp;"Arial"&amp;9&amp;K317100PUBLIC&amp;1#</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fitToPage="1"/>
  </sheetPr>
  <dimension ref="A1:A81"/>
  <sheetViews>
    <sheetView workbookViewId="0"/>
  </sheetViews>
  <sheetFormatPr defaultRowHeight="13.2" x14ac:dyDescent="0.25"/>
  <sheetData>
    <row r="1" spans="1:1" x14ac:dyDescent="0.25">
      <c r="A1" t="str">
        <f>CONCATENATE("{'SheetId':'532945ab-6ee2-445c-968d-e7f02eb76aac'",",","'UId':'45b08bd2-96ec-4c18-a8e8-9e7e47bac452'",",'Col':",COLUMN(QuyDinhGia_HangNgay!C2),",'Row':",ROW(QuyDinhGia_HangNgay!C2),",","'Format':'numberic'",",'Value':'",SUBSTITUTE(QuyDinhGia_HangNgay!C2,"'","\'"),"','TargetCode':''}")</f>
        <v>{'SheetId':'532945ab-6ee2-445c-968d-e7f02eb76aac','UId':'45b08bd2-96ec-4c18-a8e8-9e7e47bac452','Col':3,'Row':2,'Format':'numberic','Value':'','TargetCode':''}</v>
      </c>
    </row>
    <row r="2" spans="1:1" x14ac:dyDescent="0.25">
      <c r="A2" t="str">
        <f>CONCATENATE("{'SheetId':'532945ab-6ee2-445c-968d-e7f02eb76aac'",",","'UId':'d132f729-b6c1-49cf-b9f5-ab3e04e5d79b'",",'Col':",COLUMN(QuyDinhGia_HangNgay!D2),",'Row':",ROW(QuyDinhGia_HangNgay!D2),",","'Format':'numberic'",",'Value':'",SUBSTITUTE(QuyDinhGia_HangNgay!D2,"'","\'"),"','TargetCode':''}")</f>
        <v>{'SheetId':'532945ab-6ee2-445c-968d-e7f02eb76aac','UId':'d132f729-b6c1-49cf-b9f5-ab3e04e5d79b','Col':4,'Row':2,'Format':'numberic','Value':'','TargetCode':''}</v>
      </c>
    </row>
    <row r="3" spans="1:1" x14ac:dyDescent="0.25">
      <c r="A3" t="str">
        <f>CONCATENATE("{'SheetId':'532945ab-6ee2-445c-968d-e7f02eb76aac'",",","'UId':'1f175759-6dcd-4ce2-a463-54620d3cec54'",",'Col':",COLUMN(QuyDinhGia_HangNgay!C3),",'Row':",ROW(QuyDinhGia_HangNgay!C3),",","'Format':'numberic'",",'Value':'",SUBSTITUTE(QuyDinhGia_HangNgay!C3,"'","\'"),"','TargetCode':''}")</f>
        <v>{'SheetId':'532945ab-6ee2-445c-968d-e7f02eb76aac','UId':'1f175759-6dcd-4ce2-a463-54620d3cec54','Col':3,'Row':3,'Format':'numberic','Value':'','TargetCode':''}</v>
      </c>
    </row>
    <row r="4" spans="1:1" x14ac:dyDescent="0.25">
      <c r="A4" t="str">
        <f>CONCATENATE("{'SheetId':'532945ab-6ee2-445c-968d-e7f02eb76aac'",",","'UId':'df63451e-4881-4f55-9d40-3ad3e6256289'",",'Col':",COLUMN(QuyDinhGia_HangNgay!D3),",'Row':",ROW(QuyDinhGia_HangNgay!D3),",","'Format':'numberic'",",'Value':'",SUBSTITUTE(QuyDinhGia_HangNgay!D3,"'","\'"),"','TargetCode':''}")</f>
        <v>{'SheetId':'532945ab-6ee2-445c-968d-e7f02eb76aac','UId':'df63451e-4881-4f55-9d40-3ad3e6256289','Col':4,'Row':3,'Format':'numberic','Value':'','TargetCode':''}</v>
      </c>
    </row>
    <row r="5" spans="1:1" x14ac:dyDescent="0.25">
      <c r="A5" t="str">
        <f>CONCATENATE("{'SheetId':'532945ab-6ee2-445c-968d-e7f02eb76aac'",",","'UId':'2eff2f57-bc8b-45eb-a1ab-ce1a46dd2e39'",",'Col':",COLUMN(QuyDinhGia_HangNgay!C4),",'Row':",ROW(QuyDinhGia_HangNgay!C4),",","'Format':'numberic'",",'Value':'",SUBSTITUTE(QuyDinhGia_HangNgay!C4,"'","\'"),"','TargetCode':''}")</f>
        <v>{'SheetId':'532945ab-6ee2-445c-968d-e7f02eb76aac','UId':'2eff2f57-bc8b-45eb-a1ab-ce1a46dd2e39','Col':3,'Row':4,'Format':'numberic','Value':'','TargetCode':''}</v>
      </c>
    </row>
    <row r="6" spans="1:1" x14ac:dyDescent="0.25">
      <c r="A6" t="str">
        <f>CONCATENATE("{'SheetId':'532945ab-6ee2-445c-968d-e7f02eb76aac'",",","'UId':'14241584-115f-4a0b-853a-c294e7421148'",",'Col':",COLUMN(QuyDinhGia_HangNgay!D4),",'Row':",ROW(QuyDinhGia_HangNgay!D4),",","'Format':'numberic'",",'Value':'",SUBSTITUTE(QuyDinhGia_HangNgay!D4,"'","\'"),"','TargetCode':''}")</f>
        <v>{'SheetId':'532945ab-6ee2-445c-968d-e7f02eb76aac','UId':'14241584-115f-4a0b-853a-c294e7421148','Col':4,'Row':4,'Format':'numberic','Value':'','TargetCode':''}</v>
      </c>
    </row>
    <row r="7" spans="1:1" x14ac:dyDescent="0.25">
      <c r="A7" t="str">
        <f>CONCATENATE("{'SheetId':'532945ab-6ee2-445c-968d-e7f02eb76aac'",",","'UId':'8922bb11-1c36-45a2-b95e-d93a0bfb38a0'",",'Col':",COLUMN(QuyDinhGia_HangNgay!C5),",'Row':",ROW(QuyDinhGia_HangNgay!C5),",","'Format':'numberic'",",'Value':'",SUBSTITUTE(QuyDinhGia_HangNgay!C5,"'","\'"),"','TargetCode':''}")</f>
        <v>{'SheetId':'532945ab-6ee2-445c-968d-e7f02eb76aac','UId':'8922bb11-1c36-45a2-b95e-d93a0bfb38a0','Col':3,'Row':5,'Format':'numberic','Value':'','TargetCode':''}</v>
      </c>
    </row>
    <row r="8" spans="1:1" x14ac:dyDescent="0.25">
      <c r="A8" t="str">
        <f>CONCATENATE("{'SheetId':'532945ab-6ee2-445c-968d-e7f02eb76aac'",",","'UId':'0386b55c-340a-4ccd-b981-23c5ede5d6b8'",",'Col':",COLUMN(QuyDinhGia_HangNgay!D5),",'Row':",ROW(QuyDinhGia_HangNgay!D5),",","'Format':'numberic'",",'Value':'",SUBSTITUTE(QuyDinhGia_HangNgay!D5,"'","\'"),"','TargetCode':''}")</f>
        <v>{'SheetId':'532945ab-6ee2-445c-968d-e7f02eb76aac','UId':'0386b55c-340a-4ccd-b981-23c5ede5d6b8','Col':4,'Row':5,'Format':'numberic','Value':'','TargetCode':''}</v>
      </c>
    </row>
    <row r="9" spans="1:1" x14ac:dyDescent="0.25">
      <c r="A9" t="str">
        <f>CONCATENATE("{'SheetId':'532945ab-6ee2-445c-968d-e7f02eb76aac'",",","'UId':'52cfa2aa-2e4e-4d9b-aa94-408ee6db76ba'",",'Col':",COLUMN(QuyDinhGia_HangNgay!C6),",'Row':",ROW(QuyDinhGia_HangNgay!C6),",","'Format':'numberic'",",'Value':'",SUBSTITUTE(QuyDinhGia_HangNgay!C6,"'","\'"),"','TargetCode':''}")</f>
        <v>{'SheetId':'532945ab-6ee2-445c-968d-e7f02eb76aac','UId':'52cfa2aa-2e4e-4d9b-aa94-408ee6db76ba','Col':3,'Row':6,'Format':'numberic','Value':'','TargetCode':''}</v>
      </c>
    </row>
    <row r="10" spans="1:1" x14ac:dyDescent="0.25">
      <c r="A10" t="str">
        <f>CONCATENATE("{'SheetId':'532945ab-6ee2-445c-968d-e7f02eb76aac'",",","'UId':'9a5146c2-fdd2-41ce-9041-29ea7556319e'",",'Col':",COLUMN(QuyDinhGia_HangNgay!D6),",'Row':",ROW(QuyDinhGia_HangNgay!D6),",","'Format':'numberic'",",'Value':'",SUBSTITUTE(QuyDinhGia_HangNgay!D6,"'","\'"),"','TargetCode':''}")</f>
        <v>{'SheetId':'532945ab-6ee2-445c-968d-e7f02eb76aac','UId':'9a5146c2-fdd2-41ce-9041-29ea7556319e','Col':4,'Row':6,'Format':'numberic','Value':'','TargetCode':''}</v>
      </c>
    </row>
    <row r="11" spans="1:1" x14ac:dyDescent="0.25">
      <c r="A11" t="str">
        <f>CONCATENATE("{'SheetId':'532945ab-6ee2-445c-968d-e7f02eb76aac'",",","'UId':'0122b8e6-6e98-44a3-b5f5-62119cc28b58'",",'Col':",COLUMN(QuyDinhGia_HangNgay!C7),",'Row':",ROW(QuyDinhGia_HangNgay!C7),",","'Format':'numberic'",",'Value':'",SUBSTITUTE(QuyDinhGia_HangNgay!C7,"'","\'"),"','TargetCode':''}")</f>
        <v>{'SheetId':'532945ab-6ee2-445c-968d-e7f02eb76aac','UId':'0122b8e6-6e98-44a3-b5f5-62119cc28b58','Col':3,'Row':7,'Format':'numberic','Value':'','TargetCode':''}</v>
      </c>
    </row>
    <row r="12" spans="1:1" x14ac:dyDescent="0.25">
      <c r="A12" t="str">
        <f>CONCATENATE("{'SheetId':'532945ab-6ee2-445c-968d-e7f02eb76aac'",",","'UId':'168f3043-fb6e-4c8d-b2e8-aadbc57d62ae'",",'Col':",COLUMN(QuyDinhGia_HangNgay!D7),",'Row':",ROW(QuyDinhGia_HangNgay!D7),",","'Format':'numberic'",",'Value':'",SUBSTITUTE(QuyDinhGia_HangNgay!D7,"'","\'"),"','TargetCode':''}")</f>
        <v>{'SheetId':'532945ab-6ee2-445c-968d-e7f02eb76aac','UId':'168f3043-fb6e-4c8d-b2e8-aadbc57d62ae','Col':4,'Row':7,'Format':'numberic','Value':'','TargetCode':''}</v>
      </c>
    </row>
    <row r="13" spans="1:1" x14ac:dyDescent="0.25">
      <c r="A13" t="str">
        <f>CONCATENATE("{'SheetId':'532945ab-6ee2-445c-968d-e7f02eb76aac'",",","'UId':'dc373327-812c-4574-a89b-45e7962c83f9'",",'Col':",COLUMN(QuyDinhGia_HangNgay!C8),",'Row':",ROW(QuyDinhGia_HangNgay!C8),",","'Format':'numberic'",",'Value':'",SUBSTITUTE(QuyDinhGia_HangNgay!C8,"'","\'"),"','TargetCode':''}")</f>
        <v>{'SheetId':'532945ab-6ee2-445c-968d-e7f02eb76aac','UId':'dc373327-812c-4574-a89b-45e7962c83f9','Col':3,'Row':8,'Format':'numberic','Value':'','TargetCode':''}</v>
      </c>
    </row>
    <row r="14" spans="1:1" x14ac:dyDescent="0.25">
      <c r="A14" t="str">
        <f>CONCATENATE("{'SheetId':'532945ab-6ee2-445c-968d-e7f02eb76aac'",",","'UId':'61429e25-1f7f-4225-afcd-4f77120fa043'",",'Col':",COLUMN(QuyDinhGia_HangNgay!D8),",'Row':",ROW(QuyDinhGia_HangNgay!D8),",","'Format':'numberic'",",'Value':'",SUBSTITUTE(QuyDinhGia_HangNgay!D8,"'","\'"),"','TargetCode':''}")</f>
        <v>{'SheetId':'532945ab-6ee2-445c-968d-e7f02eb76aac','UId':'61429e25-1f7f-4225-afcd-4f77120fa043','Col':4,'Row':8,'Format':'numberic','Value':'','TargetCode':''}</v>
      </c>
    </row>
    <row r="15" spans="1:1" x14ac:dyDescent="0.25">
      <c r="A15" t="str">
        <f>CONCATENATE("{'SheetId':'532945ab-6ee2-445c-968d-e7f02eb76aac'",",","'UId':'edff4b95-f346-4d9f-b0ef-26cf1f17b229'",",'Col':",COLUMN(QuyDinhGia_HangNgay!C9),",'Row':",ROW(QuyDinhGia_HangNgay!C9),",","'Format':'numberic'",",'Value':'",SUBSTITUTE(QuyDinhGia_HangNgay!C9,"'","\'"),"','TargetCode':''}")</f>
        <v>{'SheetId':'532945ab-6ee2-445c-968d-e7f02eb76aac','UId':'edff4b95-f346-4d9f-b0ef-26cf1f17b229','Col':3,'Row':9,'Format':'numberic','Value':'','TargetCode':''}</v>
      </c>
    </row>
    <row r="16" spans="1:1" x14ac:dyDescent="0.25">
      <c r="A16" t="str">
        <f>CONCATENATE("{'SheetId':'532945ab-6ee2-445c-968d-e7f02eb76aac'",",","'UId':'2d8d3015-7339-4a4c-89aa-d8c5184315f6'",",'Col':",COLUMN(QuyDinhGia_HangNgay!D9),",'Row':",ROW(QuyDinhGia_HangNgay!D9),",","'Format':'numberic'",",'Value':'",SUBSTITUTE(QuyDinhGia_HangNgay!D9,"'","\'"),"','TargetCode':''}")</f>
        <v>{'SheetId':'532945ab-6ee2-445c-968d-e7f02eb76aac','UId':'2d8d3015-7339-4a4c-89aa-d8c5184315f6','Col':4,'Row':9,'Format':'numberic','Value':'','TargetCode':''}</v>
      </c>
    </row>
    <row r="17" spans="1:1" x14ac:dyDescent="0.25">
      <c r="A17" t="str">
        <f>CONCATENATE("{'SheetId':'0f0a93f5-60f7-4c27-9121-9ea290dd8334'",",","'UId':'ff30e2e5-527e-4964-a17e-13e2aa034164'",",'Col':",COLUMN(QuyDinhGia_Khac!C2),",'Row':",ROW(QuyDinhGia_Khac!C2),",","'Format':'numberic'",",'Value':'",SUBSTITUTE(QuyDinhGia_Khac!C2,"'","\'"),"','TargetCode':''}")</f>
        <v>{'SheetId':'0f0a93f5-60f7-4c27-9121-9ea290dd8334','UId':'ff30e2e5-527e-4964-a17e-13e2aa034164','Col':3,'Row':2,'Format':'numberic','Value':'','TargetCode':''}</v>
      </c>
    </row>
    <row r="18" spans="1:1" x14ac:dyDescent="0.25">
      <c r="A18" t="str">
        <f>CONCATENATE("{'SheetId':'0f0a93f5-60f7-4c27-9121-9ea290dd8334'",",","'UId':'ffa9dc97-4b5c-45af-a009-09904594499c'",",'Col':",COLUMN(QuyDinhGia_Khac!D2),",'Row':",ROW(QuyDinhGia_Khac!D2),",","'Format':'numberic'",",'Value':'",SUBSTITUTE(QuyDinhGia_Khac!D2,"'","\'"),"','TargetCode':''}")</f>
        <v>{'SheetId':'0f0a93f5-60f7-4c27-9121-9ea290dd8334','UId':'ffa9dc97-4b5c-45af-a009-09904594499c','Col':4,'Row':2,'Format':'numberic','Value':'','TargetCode':''}</v>
      </c>
    </row>
    <row r="19" spans="1:1" x14ac:dyDescent="0.25">
      <c r="A19" t="str">
        <f>CONCATENATE("{'SheetId':'0f0a93f5-60f7-4c27-9121-9ea290dd8334'",",","'UId':'0ff58739-4c6d-429f-a359-4661ee8ca778'",",'Col':",COLUMN(QuyDinhGia_Khac!C3),",'Row':",ROW(QuyDinhGia_Khac!C3),",","'Format':'numberic'",",'Value':'",SUBSTITUTE(QuyDinhGia_Khac!C3,"'","\'"),"','TargetCode':''}")</f>
        <v>{'SheetId':'0f0a93f5-60f7-4c27-9121-9ea290dd8334','UId':'0ff58739-4c6d-429f-a359-4661ee8ca778','Col':3,'Row':3,'Format':'numberic','Value':'','TargetCode':''}</v>
      </c>
    </row>
    <row r="20" spans="1:1" x14ac:dyDescent="0.25">
      <c r="A20" t="str">
        <f>CONCATENATE("{'SheetId':'0f0a93f5-60f7-4c27-9121-9ea290dd8334'",",","'UId':'0c9edbf8-9360-48a1-9c31-4d87c267079d'",",'Col':",COLUMN(QuyDinhGia_Khac!D3),",'Row':",ROW(QuyDinhGia_Khac!D3),",","'Format':'numberic'",",'Value':'",SUBSTITUTE(QuyDinhGia_Khac!D3,"'","\'"),"','TargetCode':''}")</f>
        <v>{'SheetId':'0f0a93f5-60f7-4c27-9121-9ea290dd8334','UId':'0c9edbf8-9360-48a1-9c31-4d87c267079d','Col':4,'Row':3,'Format':'numberic','Value':'','TargetCode':''}</v>
      </c>
    </row>
    <row r="21" spans="1:1" x14ac:dyDescent="0.25">
      <c r="A21" t="str">
        <f>CONCATENATE("{'SheetId':'0f0a93f5-60f7-4c27-9121-9ea290dd8334'",",","'UId':'7d8df9de-6ec3-46c6-a9cb-3bb3debdabc3'",",'Col':",COLUMN(QuyDinhGia_Khac!C4),",'Row':",ROW(QuyDinhGia_Khac!C4),",","'Format':'numberic'",",'Value':'",SUBSTITUTE(QuyDinhGia_Khac!C4,"'","\'"),"','TargetCode':''}")</f>
        <v>{'SheetId':'0f0a93f5-60f7-4c27-9121-9ea290dd8334','UId':'7d8df9de-6ec3-46c6-a9cb-3bb3debdabc3','Col':3,'Row':4,'Format':'numberic','Value':'7342627027947','TargetCode':''}</v>
      </c>
    </row>
    <row r="22" spans="1:1" x14ac:dyDescent="0.25">
      <c r="A22" t="str">
        <f>CONCATENATE("{'SheetId':'0f0a93f5-60f7-4c27-9121-9ea290dd8334'",",","'UId':'6878300a-c20f-462d-9746-1f03421f3475'",",'Col':",COLUMN(QuyDinhGia_Khac!D4),",'Row':",ROW(QuyDinhGia_Khac!D4),",","'Format':'numberic'",",'Value':'",SUBSTITUTE(QuyDinhGia_Khac!D4,"'","\'"),"','TargetCode':''}")</f>
        <v>{'SheetId':'0f0a93f5-60f7-4c27-9121-9ea290dd8334','UId':'6878300a-c20f-462d-9746-1f03421f3475','Col':4,'Row':4,'Format':'numberic','Value':'7610742256026','TargetCode':''}</v>
      </c>
    </row>
    <row r="23" spans="1:1" x14ac:dyDescent="0.25">
      <c r="A23" t="str">
        <f>CONCATENATE("{'SheetId':'0f0a93f5-60f7-4c27-9121-9ea290dd8334'",",","'UId':'4433d2c2-7ea0-41f5-bf1f-f100c11835a8'",",'Col':",COLUMN(QuyDinhGia_Khac!C5),",'Row':",ROW(QuyDinhGia_Khac!C5),",","'Format':'numberic'",",'Value':'",SUBSTITUTE(QuyDinhGia_Khac!C5,"'","\'"),"','TargetCode':''}")</f>
        <v>{'SheetId':'0f0a93f5-60f7-4c27-9121-9ea290dd8334','UId':'4433d2c2-7ea0-41f5-bf1f-f100c11835a8','Col':3,'Row':5,'Format':'numberic','Value':'','TargetCode':''}</v>
      </c>
    </row>
    <row r="24" spans="1:1" x14ac:dyDescent="0.25">
      <c r="A24" t="str">
        <f>CONCATENATE("{'SheetId':'0f0a93f5-60f7-4c27-9121-9ea290dd8334'",",","'UId':'b5a3b51b-26db-4f5f-8788-b531aa1b5427'",",'Col':",COLUMN(QuyDinhGia_Khac!D5),",'Row':",ROW(QuyDinhGia_Khac!D5),",","'Format':'numberic'",",'Value':'",SUBSTITUTE(QuyDinhGia_Khac!D5,"'","\'"),"','TargetCode':''}")</f>
        <v>{'SheetId':'0f0a93f5-60f7-4c27-9121-9ea290dd8334','UId':'b5a3b51b-26db-4f5f-8788-b531aa1b5427','Col':4,'Row':5,'Format':'numberic','Value':'','TargetCode':''}</v>
      </c>
    </row>
    <row r="25" spans="1:1" x14ac:dyDescent="0.25">
      <c r="A25" t="str">
        <f>CONCATENATE("{'SheetId':'0f0a93f5-60f7-4c27-9121-9ea290dd8334'",",","'UId':'cc99c128-86ca-47ff-b226-95c60d9beb91'",",'Col':",COLUMN(QuyDinhGia_Khac!C6),",'Row':",ROW(QuyDinhGia_Khac!C6),",","'Format':'numberic'",",'Value':'",SUBSTITUTE(QuyDinhGia_Khac!C6,"'","\'"),"','TargetCode':''}")</f>
        <v>{'SheetId':'0f0a93f5-60f7-4c27-9121-9ea290dd8334','UId':'cc99c128-86ca-47ff-b226-95c60d9beb91','Col':3,'Row':6,'Format':'numberic','Value':'20539.52','TargetCode':''}</v>
      </c>
    </row>
    <row r="26" spans="1:1" x14ac:dyDescent="0.25">
      <c r="A26" t="str">
        <f>CONCATENATE("{'SheetId':'0f0a93f5-60f7-4c27-9121-9ea290dd8334'",",","'UId':'c3bfcec2-e653-4f82-860b-803225fef5d1'",",'Col':",COLUMN(QuyDinhGia_Khac!D6),",'Row':",ROW(QuyDinhGia_Khac!D6),",","'Format':'numberic'",",'Value':'",SUBSTITUTE(QuyDinhGia_Khac!D6,"'","\'"),"','TargetCode':''}")</f>
        <v>{'SheetId':'0f0a93f5-60f7-4c27-9121-9ea290dd8334','UId':'c3bfcec2-e653-4f82-860b-803225fef5d1','Col':4,'Row':6,'Format':'numberic','Value':'20476.57','TargetCode':''}</v>
      </c>
    </row>
    <row r="27" spans="1:1" x14ac:dyDescent="0.25">
      <c r="A27" t="str">
        <f>CONCATENATE("{'SheetId':'0f0a93f5-60f7-4c27-9121-9ea290dd8334'",",","'UId':'1ae8496f-f8fd-4f6e-8de4-03e5148e98df'",",'Col':",COLUMN(QuyDinhGia_Khac!C7),",'Row':",ROW(QuyDinhGia_Khac!C7),",","'Format':'numberic'",",'Value':'",SUBSTITUTE(QuyDinhGia_Khac!C7,"'","\'"),"','TargetCode':''}")</f>
        <v>{'SheetId':'0f0a93f5-60f7-4c27-9121-9ea290dd8334','UId':'1ae8496f-f8fd-4f6e-8de4-03e5148e98df','Col':3,'Row':7,'Format':'numberic','Value':'','TargetCode':''}</v>
      </c>
    </row>
    <row r="28" spans="1:1" x14ac:dyDescent="0.25">
      <c r="A28" t="str">
        <f>CONCATENATE("{'SheetId':'0f0a93f5-60f7-4c27-9121-9ea290dd8334'",",","'UId':'0396b13f-534e-42f7-b398-0fce97320555'",",'Col':",COLUMN(QuyDinhGia_Khac!D7),",'Row':",ROW(QuyDinhGia_Khac!D7),",","'Format':'numberic'",",'Value':'",SUBSTITUTE(QuyDinhGia_Khac!D7,"'","\'"),"','TargetCode':''}")</f>
        <v>{'SheetId':'0f0a93f5-60f7-4c27-9121-9ea290dd8334','UId':'0396b13f-534e-42f7-b398-0fce97320555','Col':4,'Row':7,'Format':'numberic','Value':'','TargetCode':''}</v>
      </c>
    </row>
    <row r="29" spans="1:1" x14ac:dyDescent="0.25">
      <c r="A29" t="str">
        <f>CONCATENATE("{'SheetId':'0f0a93f5-60f7-4c27-9121-9ea290dd8334'",",","'UId':'1a4c42c9-725c-46f6-8a85-4bdbfb1f8740'",",'Col':",COLUMN(QuyDinhGia_Khac!C8),",'Row':",ROW(QuyDinhGia_Khac!C8),",","'Format':'numberic'",",'Value':'",SUBSTITUTE(QuyDinhGia_Khac!C8,"'","\'"),"','TargetCode':''}")</f>
        <v>{'SheetId':'0f0a93f5-60f7-4c27-9121-9ea290dd8334','UId':'1a4c42c9-725c-46f6-8a85-4bdbfb1f8740','Col':3,'Row':8,'Format':'numberic','Value':'6965654026417','TargetCode':''}</v>
      </c>
    </row>
    <row r="30" spans="1:1" x14ac:dyDescent="0.25">
      <c r="A30" t="str">
        <f>CONCATENATE("{'SheetId':'0f0a93f5-60f7-4c27-9121-9ea290dd8334'",",","'UId':'102a5969-ecf0-48a6-9b4c-2ef748e27d05'",",'Col':",COLUMN(QuyDinhGia_Khac!D8),",'Row':",ROW(QuyDinhGia_Khac!D8),",","'Format':'numberic'",",'Value':'",SUBSTITUTE(QuyDinhGia_Khac!D8,"'","\'"),"','TargetCode':''}")</f>
        <v>{'SheetId':'0f0a93f5-60f7-4c27-9121-9ea290dd8334','UId':'102a5969-ecf0-48a6-9b4c-2ef748e27d05','Col':4,'Row':8,'Format':'numberic','Value':'7342627027947','TargetCode':''}</v>
      </c>
    </row>
    <row r="31" spans="1:1" x14ac:dyDescent="0.25">
      <c r="A31" t="str">
        <f>CONCATENATE("{'SheetId':'0f0a93f5-60f7-4c27-9121-9ea290dd8334'",",","'UId':'a5c43b82-3645-4755-ac22-74de5445ed04'",",'Col':",COLUMN(QuyDinhGia_Khac!C9),",'Row':",ROW(QuyDinhGia_Khac!C9),",","'Format':'numberic'",",'Value':'",SUBSTITUTE(QuyDinhGia_Khac!C9,"'","\'"),"','TargetCode':''}")</f>
        <v>{'SheetId':'0f0a93f5-60f7-4c27-9121-9ea290dd8334','UId':'a5c43b82-3645-4755-ac22-74de5445ed04','Col':3,'Row':9,'Format':'numberic','Value':'','TargetCode':''}</v>
      </c>
    </row>
    <row r="32" spans="1:1" x14ac:dyDescent="0.25">
      <c r="A32" t="str">
        <f>CONCATENATE("{'SheetId':'0f0a93f5-60f7-4c27-9121-9ea290dd8334'",",","'UId':'12bdb2eb-3278-4092-8caf-00a7060c3091'",",'Col':",COLUMN(QuyDinhGia_Khac!D9),",'Row':",ROW(QuyDinhGia_Khac!D9),",","'Format':'numberic'",",'Value':'",SUBSTITUTE(QuyDinhGia_Khac!D9,"'","\'"),"','TargetCode':''}")</f>
        <v>{'SheetId':'0f0a93f5-60f7-4c27-9121-9ea290dd8334','UId':'12bdb2eb-3278-4092-8caf-00a7060c3091','Col':4,'Row':9,'Format':'numberic','Value':'','TargetCode':''}</v>
      </c>
    </row>
    <row r="33" spans="1:1" x14ac:dyDescent="0.25">
      <c r="A33" t="str">
        <f>CONCATENATE("{'SheetId':'0f0a93f5-60f7-4c27-9121-9ea290dd8334'",",","'UId':'0adef1d5-524d-427d-84c0-491fb70d8521'",",'Col':",COLUMN(QuyDinhGia_Khac!C10),",'Row':",ROW(QuyDinhGia_Khac!C10),",","'Format':'numberic'",",'Value':'",SUBSTITUTE(QuyDinhGia_Khac!C10,"'","\'"),"','TargetCode':''}")</f>
        <v>{'SheetId':'0f0a93f5-60f7-4c27-9121-9ea290dd8334','UId':'0adef1d5-524d-427d-84c0-491fb70d8521','Col':3,'Row':10,'Format':'numberic','Value':'20428.57','TargetCode':''}</v>
      </c>
    </row>
    <row r="34" spans="1:1" x14ac:dyDescent="0.25">
      <c r="A34" t="str">
        <f>CONCATENATE("{'SheetId':'0f0a93f5-60f7-4c27-9121-9ea290dd8334'",",","'UId':'dfb17dcf-c5ba-4757-9b28-e20992bc4553'",",'Col':",COLUMN(QuyDinhGia_Khac!D10),",'Row':",ROW(QuyDinhGia_Khac!D10),",","'Format':'numberic'",",'Value':'",SUBSTITUTE(QuyDinhGia_Khac!D10,"'","\'"),"','TargetCode':''}")</f>
        <v>{'SheetId':'0f0a93f5-60f7-4c27-9121-9ea290dd8334','UId':'dfb17dcf-c5ba-4757-9b28-e20992bc4553','Col':4,'Row':10,'Format':'numberic','Value':'20539.52','TargetCode':''}</v>
      </c>
    </row>
    <row r="35" spans="1:1" x14ac:dyDescent="0.25">
      <c r="A35" t="str">
        <f>CONCATENATE("{'SheetId':'0f0a93f5-60f7-4c27-9121-9ea290dd8334'",",","'UId':'8c1be6bf-76a4-42d7-9fe4-f4822068d5a4'",",'Col':",COLUMN(QuyDinhGia_Khac!C11),",'Row':",ROW(QuyDinhGia_Khac!C11),",","'Format':'numberic'",",'Value':'",SUBSTITUTE(QuyDinhGia_Khac!C11,"'","\'"),"','TargetCode':''}")</f>
        <v>{'SheetId':'0f0a93f5-60f7-4c27-9121-9ea290dd8334','UId':'8c1be6bf-76a4-42d7-9fe4-f4822068d5a4','Col':3,'Row':11,'Format':'numberic','Value':'','TargetCode':''}</v>
      </c>
    </row>
    <row r="36" spans="1:1" x14ac:dyDescent="0.25">
      <c r="A36" t="str">
        <f>CONCATENATE("{'SheetId':'0f0a93f5-60f7-4c27-9121-9ea290dd8334'",",","'UId':'45174d06-2d38-411d-96aa-79e2629d72fe'",",'Col':",COLUMN(QuyDinhGia_Khac!D11),",'Row':",ROW(QuyDinhGia_Khac!D11),",","'Format':'numberic'",",'Value':'",SUBSTITUTE(QuyDinhGia_Khac!D11,"'","\'"),"','TargetCode':''}")</f>
        <v>{'SheetId':'0f0a93f5-60f7-4c27-9121-9ea290dd8334','UId':'45174d06-2d38-411d-96aa-79e2629d72fe','Col':4,'Row':11,'Format':'numberic','Value':'','TargetCode':''}</v>
      </c>
    </row>
    <row r="37" spans="1:1" x14ac:dyDescent="0.25">
      <c r="A37" t="str">
        <f>CONCATENATE("{'SheetId':'0f0a93f5-60f7-4c27-9121-9ea290dd8334'",",","'UId':'47189bce-6760-48da-9fba-cbd16cc1da69'",",'Col':",COLUMN(QuyDinhGia_Khac!C12),",'Row':",ROW(QuyDinhGia_Khac!C12),",","'Format':'numberic'",",'Value':'",SUBSTITUTE(QuyDinhGia_Khac!C12,"'","\'"),"','TargetCode':''}")</f>
        <v>{'SheetId':'0f0a93f5-60f7-4c27-9121-9ea290dd8334','UId':'47189bce-6760-48da-9fba-cbd16cc1da69','Col':3,'Row':12,'Format':'numberic','Value':'-39447391406','TargetCode':''}</v>
      </c>
    </row>
    <row r="38" spans="1:1" x14ac:dyDescent="0.25">
      <c r="A38" t="str">
        <f>CONCATENATE("{'SheetId':'0f0a93f5-60f7-4c27-9121-9ea290dd8334'",",","'UId':'54b90877-796c-44fd-b01c-bac401362c90'",",'Col':",COLUMN(QuyDinhGia_Khac!D12),",'Row':",ROW(QuyDinhGia_Khac!D12),",","'Format':'numberic'",",'Value':'",SUBSTITUTE(QuyDinhGia_Khac!D12,"'","\'"),"','TargetCode':''}")</f>
        <v>{'SheetId':'0f0a93f5-60f7-4c27-9121-9ea290dd8334','UId':'54b90877-796c-44fd-b01c-bac401362c90','Col':4,'Row':12,'Format':'numberic','Value':'22511868101','TargetCode':''}</v>
      </c>
    </row>
    <row r="39" spans="1:1" x14ac:dyDescent="0.25">
      <c r="A39" t="str">
        <f>CONCATENATE("{'SheetId':'0f0a93f5-60f7-4c27-9121-9ea290dd8334'",",","'UId':'b596263e-ac83-4575-a696-5d078fa3d3e4'",",'Col':",COLUMN(QuyDinhGia_Khac!C13),",'Row':",ROW(QuyDinhGia_Khac!C13),",","'Format':'numberic'",",'Value':'",SUBSTITUTE(QuyDinhGia_Khac!C13,"'","\'"),"','TargetCode':''}")</f>
        <v>{'SheetId':'0f0a93f5-60f7-4c27-9121-9ea290dd8334','UId':'b596263e-ac83-4575-a696-5d078fa3d3e4','Col':3,'Row':13,'Format':'numberic','Value':'-337525610124','TargetCode':''}</v>
      </c>
    </row>
    <row r="40" spans="1:1" x14ac:dyDescent="0.25">
      <c r="A40" t="str">
        <f>CONCATENATE("{'SheetId':'0f0a93f5-60f7-4c27-9121-9ea290dd8334'",",","'UId':'97dfbdb2-a540-49b5-997a-79b58e09a2ce'",",'Col':",COLUMN(QuyDinhGia_Khac!D13),",'Row':",ROW(QuyDinhGia_Khac!D13),",","'Format':'numberic'",",'Value':'",SUBSTITUTE(QuyDinhGia_Khac!D13,"'","\'"),"','TargetCode':''}")</f>
        <v>{'SheetId':'0f0a93f5-60f7-4c27-9121-9ea290dd8334','UId':'97dfbdb2-a540-49b5-997a-79b58e09a2ce','Col':4,'Row':13,'Format':'numberic','Value':'-290627096180','TargetCode':''}</v>
      </c>
    </row>
    <row r="41" spans="1:1" x14ac:dyDescent="0.25">
      <c r="A41" t="str">
        <f>CONCATENATE("{'SheetId':'0f0a93f5-60f7-4c27-9121-9ea290dd8334'",",","'UId':'65ce3224-45ea-4d67-b5d4-ccf68f912368'",",'Col':",COLUMN(QuyDinhGia_Khac!C14),",'Row':",ROW(QuyDinhGia_Khac!C14),",","'Format':'numberic'",",'Value':'",SUBSTITUTE(QuyDinhGia_Khac!C14,"'","\'"),"','TargetCode':''}")</f>
        <v>{'SheetId':'0f0a93f5-60f7-4c27-9121-9ea290dd8334','UId':'65ce3224-45ea-4d67-b5d4-ccf68f912368','Col':3,'Row':14,'Format':'numberic','Value':'','TargetCode':''}</v>
      </c>
    </row>
    <row r="42" spans="1:1" x14ac:dyDescent="0.25">
      <c r="A42" t="str">
        <f>CONCATENATE("{'SheetId':'0f0a93f5-60f7-4c27-9121-9ea290dd8334'",",","'UId':'5525d219-249d-4035-9733-46d70ada035f'",",'Col':",COLUMN(QuyDinhGia_Khac!D14),",'Row':",ROW(QuyDinhGia_Khac!D14),",","'Format':'numberic'",",'Value':'",SUBSTITUTE(QuyDinhGia_Khac!D14,"'","\'"),"','TargetCode':''}")</f>
        <v>{'SheetId':'0f0a93f5-60f7-4c27-9121-9ea290dd8334','UId':'5525d219-249d-4035-9733-46d70ada035f','Col':4,'Row':14,'Format':'numberic','Value':'','TargetCode':''}</v>
      </c>
    </row>
    <row r="43" spans="1:1" x14ac:dyDescent="0.25">
      <c r="A43" t="str">
        <f>CONCATENATE("{'SheetId':'0f0a93f5-60f7-4c27-9121-9ea290dd8334'",",","'UId':'99c444f1-5fe2-45a1-82fa-ae77b2e76c8c'",",'Col':",COLUMN(QuyDinhGia_Khac!C15),",'Row':",ROW(QuyDinhGia_Khac!C15),",","'Format':'numberic'",",'Value':'",SUBSTITUTE(QuyDinhGia_Khac!C15,"'","\'"),"','TargetCode':''}")</f>
        <v>{'SheetId':'0f0a93f5-60f7-4c27-9121-9ea290dd8334','UId':'99c444f1-5fe2-45a1-82fa-ae77b2e76c8c','Col':3,'Row':15,'Format':'numberic','Value':'-110.95','TargetCode':''}</v>
      </c>
    </row>
    <row r="44" spans="1:1" x14ac:dyDescent="0.25">
      <c r="A44" t="str">
        <f>CONCATENATE("{'SheetId':'0f0a93f5-60f7-4c27-9121-9ea290dd8334'",",","'UId':'3c320467-dbd9-42b8-b876-53a4718cfc56'",",'Col':",COLUMN(QuyDinhGia_Khac!D15),",'Row':",ROW(QuyDinhGia_Khac!D15),",","'Format':'numberic'",",'Value':'",SUBSTITUTE(QuyDinhGia_Khac!D15,"'","\'"),"','TargetCode':''}")</f>
        <v>{'SheetId':'0f0a93f5-60f7-4c27-9121-9ea290dd8334','UId':'3c320467-dbd9-42b8-b876-53a4718cfc56','Col':4,'Row':15,'Format':'numberic','Value':'62.95','TargetCode':''}</v>
      </c>
    </row>
    <row r="45" spans="1:1" x14ac:dyDescent="0.25">
      <c r="A45" t="str">
        <f>CONCATENATE("{'SheetId':'0f0a93f5-60f7-4c27-9121-9ea290dd8334'",",","'UId':'e129a507-197a-4b85-b704-ddd219c283d4'",",'Col':",COLUMN(QuyDinhGia_Khac!C16),",'Row':",ROW(QuyDinhGia_Khac!C16),",","'Format':'numberic'",",'Value':'",SUBSTITUTE(QuyDinhGia_Khac!C16,"'","\'"),"','TargetCode':''}")</f>
        <v>{'SheetId':'0f0a93f5-60f7-4c27-9121-9ea290dd8334','UId':'e129a507-197a-4b85-b704-ddd219c283d4','Col':3,'Row':16,'Format':'numberic','Value':'','TargetCode':''}</v>
      </c>
    </row>
    <row r="46" spans="1:1" x14ac:dyDescent="0.25">
      <c r="A46" t="str">
        <f>CONCATENATE("{'SheetId':'0f0a93f5-60f7-4c27-9121-9ea290dd8334'",",","'UId':'09af643b-65b9-4315-b2d7-ce6567a972a4'",",'Col':",COLUMN(QuyDinhGia_Khac!D16),",'Row':",ROW(QuyDinhGia_Khac!D16),",","'Format':'numberic'",",'Value':'",SUBSTITUTE(QuyDinhGia_Khac!D16,"'","\'"),"','TargetCode':''}")</f>
        <v>{'SheetId':'0f0a93f5-60f7-4c27-9121-9ea290dd8334','UId':'09af643b-65b9-4315-b2d7-ce6567a972a4','Col':4,'Row':16,'Format':'numberic','Value':'','TargetCode':''}</v>
      </c>
    </row>
    <row r="47" spans="1:1" x14ac:dyDescent="0.25">
      <c r="A47" t="str">
        <f>CONCATENATE("{'SheetId':'0f0a93f5-60f7-4c27-9121-9ea290dd8334'",",","'UId':'b5f075a6-84c7-47a7-aca6-304f3e7f098b'",",'Col':",COLUMN(QuyDinhGia_Khac!C17),",'Row':",ROW(QuyDinhGia_Khac!C17),",","'Format':'numberic'",",'Value':'",SUBSTITUTE(QuyDinhGia_Khac!C17,"'","\'"),"','TargetCode':''}")</f>
        <v>{'SheetId':'0f0a93f5-60f7-4c27-9121-9ea290dd8334','UId':'b5f075a6-84c7-47a7-aca6-304f3e7f098b','Col':3,'Row':17,'Format':'numberic','Value':'20835.49','TargetCode':''}</v>
      </c>
    </row>
    <row r="48" spans="1:1" x14ac:dyDescent="0.25">
      <c r="A48" t="str">
        <f>CONCATENATE("{'SheetId':'0f0a93f5-60f7-4c27-9121-9ea290dd8334'",",","'UId':'4a3b5e69-6655-4a3c-91ad-151d0daffbbe'",",'Col':",COLUMN(QuyDinhGia_Khac!D17),",'Row':",ROW(QuyDinhGia_Khac!D17),",","'Format':'numberic'",",'Value':'",SUBSTITUTE(QuyDinhGia_Khac!D17,"'","\'"),"','TargetCode':''}")</f>
        <v>{'SheetId':'0f0a93f5-60f7-4c27-9121-9ea290dd8334','UId':'4a3b5e69-6655-4a3c-91ad-151d0daffbbe','Col':4,'Row':17,'Format':'numberic','Value':'20835.49','TargetCode':''}</v>
      </c>
    </row>
    <row r="49" spans="1:1" x14ac:dyDescent="0.25">
      <c r="A49" t="str">
        <f>CONCATENATE("{'SheetId':'0f0a93f5-60f7-4c27-9121-9ea290dd8334'",",","'UId':'bc8aae90-3d32-424c-89d6-00637a1a5749'",",'Col':",COLUMN(QuyDinhGia_Khac!C18),",'Row':",ROW(QuyDinhGia_Khac!C18),",","'Format':'numberic'",",'Value':'",SUBSTITUTE(QuyDinhGia_Khac!C18,"'","\'"),"','TargetCode':''}")</f>
        <v>{'SheetId':'0f0a93f5-60f7-4c27-9121-9ea290dd8334','UId':'bc8aae90-3d32-424c-89d6-00637a1a5749','Col':3,'Row':18,'Format':'numberic','Value':'19775.82','TargetCode':''}</v>
      </c>
    </row>
    <row r="50" spans="1:1" x14ac:dyDescent="0.25">
      <c r="A50" t="str">
        <f>CONCATENATE("{'SheetId':'0f0a93f5-60f7-4c27-9121-9ea290dd8334'",",","'UId':'0712758c-ed69-4c11-ad9c-a1786f232e94'",",'Col':",COLUMN(QuyDinhGia_Khac!D18),",'Row':",ROW(QuyDinhGia_Khac!D18),",","'Format':'numberic'",",'Value':'",SUBSTITUTE(QuyDinhGia_Khac!D18,"'","\'"),"','TargetCode':''}")</f>
        <v>{'SheetId':'0f0a93f5-60f7-4c27-9121-9ea290dd8334','UId':'0712758c-ed69-4c11-ad9c-a1786f232e94','Col':4,'Row':18,'Format':'numberic','Value':'19775.82','TargetCode':''}</v>
      </c>
    </row>
    <row r="51" spans="1:1" x14ac:dyDescent="0.25">
      <c r="A51" t="str">
        <f>CONCATENATE("{'SheetId':'0f0a93f5-60f7-4c27-9121-9ea290dd8334'",",","'UId':'13e7a78a-322f-4204-b497-65f8b6273223'",",'Col':",COLUMN(QuyDinhGia_Khac!C19),",'Row':",ROW(QuyDinhGia_Khac!C19),",","'Format':'numberic'",",'Value':'",SUBSTITUTE(QuyDinhGia_Khac!C19,"'","\'"),"','TargetCode':''}")</f>
        <v>{'SheetId':'0f0a93f5-60f7-4c27-9121-9ea290dd8334','UId':'13e7a78a-322f-4204-b497-65f8b6273223','Col':3,'Row':19,'Format':'numberic','Value':'','TargetCode':''}</v>
      </c>
    </row>
    <row r="52" spans="1:1" x14ac:dyDescent="0.25">
      <c r="A52" t="str">
        <f>CONCATENATE("{'SheetId':'0f0a93f5-60f7-4c27-9121-9ea290dd8334'",",","'UId':'129ce38e-2e14-45d7-86c4-7d94a1071adc'",",'Col':",COLUMN(QuyDinhGia_Khac!D19),",'Row':",ROW(QuyDinhGia_Khac!D19),",","'Format':'numberic'",",'Value':'",SUBSTITUTE(QuyDinhGia_Khac!D19,"'","\'"),"','TargetCode':''}")</f>
        <v>{'SheetId':'0f0a93f5-60f7-4c27-9121-9ea290dd8334','UId':'129ce38e-2e14-45d7-86c4-7d94a1071adc','Col':4,'Row':19,'Format':'numberic','Value':'','TargetCode':''}</v>
      </c>
    </row>
    <row r="53" spans="1:1" x14ac:dyDescent="0.25">
      <c r="A53" t="str">
        <f>CONCATENATE("{'SheetId':'0f0a93f5-60f7-4c27-9121-9ea290dd8334'",",","'UId':'9d2538f9-f4fe-4678-a845-a343332a4000'",",'Col':",COLUMN(QuyDinhGia_Khac!C20),",'Row':",ROW(QuyDinhGia_Khac!C20),",","'Format':'numberic'",",'Value':'",SUBSTITUTE(QuyDinhGia_Khac!C20,"'","\'"),"','TargetCode':''}")</f>
        <v>{'SheetId':'0f0a93f5-60f7-4c27-9121-9ea290dd8334','UId':'9d2538f9-f4fe-4678-a845-a343332a4000','Col':3,'Row':20,'Format':'numberic','Value':'4588572.73','TargetCode':''}</v>
      </c>
    </row>
    <row r="54" spans="1:1" x14ac:dyDescent="0.25">
      <c r="A54" t="str">
        <f>CONCATENATE("{'SheetId':'0f0a93f5-60f7-4c27-9121-9ea290dd8334'",",","'UId':'2aedc9fa-169e-4d63-8a5f-edb7276fb5de'",",'Col':",COLUMN(QuyDinhGia_Khac!D20),",'Row':",ROW(QuyDinhGia_Khac!D20),",","'Format':'numberic'",",'Value':'",SUBSTITUTE(QuyDinhGia_Khac!D20,"'","\'"),"','TargetCode':''}")</f>
        <v>{'SheetId':'0f0a93f5-60f7-4c27-9121-9ea290dd8334','UId':'2aedc9fa-169e-4d63-8a5f-edb7276fb5de','Col':4,'Row':20,'Format':'numberic','Value':'4579641.84','TargetCode':''}</v>
      </c>
    </row>
    <row r="55" spans="1:1" x14ac:dyDescent="0.25">
      <c r="A55" t="str">
        <f>CONCATENATE("{'SheetId':'0f0a93f5-60f7-4c27-9121-9ea290dd8334'",",","'UId':'66104325-15b6-436e-8977-c1215983f874'",",'Col':",COLUMN(QuyDinhGia_Khac!C21),",'Row':",ROW(QuyDinhGia_Khac!C21),",","'Format':'numberic'",",'Value':'",SUBSTITUTE(QuyDinhGia_Khac!C21,"'","\'"),"','TargetCode':''}")</f>
        <v>{'SheetId':'0f0a93f5-60f7-4c27-9121-9ea290dd8334','UId':'66104325-15b6-436e-8977-c1215983f874','Col':3,'Row':21,'Format':'numberic','Value':'93737979215','TargetCode':''}</v>
      </c>
    </row>
    <row r="56" spans="1:1" x14ac:dyDescent="0.25">
      <c r="A56" t="str">
        <f>CONCATENATE("{'SheetId':'0f0a93f5-60f7-4c27-9121-9ea290dd8334'",",","'UId':'7db1f99a-6d4f-4763-baf8-36e5fd015757'",",'Col':",COLUMN(QuyDinhGia_Khac!D21),",'Row':",ROW(QuyDinhGia_Khac!D21),",","'Format':'numberic'",",'Value':'",SUBSTITUTE(QuyDinhGia_Khac!D21,"'","\'"),"','TargetCode':''}")</f>
        <v>{'SheetId':'0f0a93f5-60f7-4c27-9121-9ea290dd8334','UId':'7db1f99a-6d4f-4763-baf8-36e5fd015757','Col':4,'Row':21,'Format':'numberic','Value':'94063645166','TargetCode':''}</v>
      </c>
    </row>
    <row r="57" spans="1:1" x14ac:dyDescent="0.25">
      <c r="A57" t="str">
        <f>CONCATENATE("{'SheetId':'0f0a93f5-60f7-4c27-9121-9ea290dd8334'",",","'UId':'17834fd5-1e27-40b9-8148-68fc4fbf1c12'",",'Col':",COLUMN(QuyDinhGia_Khac!C22),",'Row':",ROW(QuyDinhGia_Khac!C22),",","'Format':'numberic'",",'Value':'",SUBSTITUTE(QuyDinhGia_Khac!C22,"'","\'"),"','TargetCode':''}")</f>
        <v>{'SheetId':'0f0a93f5-60f7-4c27-9121-9ea290dd8334','UId':'17834fd5-1e27-40b9-8148-68fc4fbf1c12','Col':3,'Row':22,'Format':'numberic','Value':'0.0135','TargetCode':''}</v>
      </c>
    </row>
    <row r="58" spans="1:1" x14ac:dyDescent="0.25">
      <c r="A58" t="str">
        <f>CONCATENATE("{'SheetId':'0f0a93f5-60f7-4c27-9121-9ea290dd8334'",",","'UId':'e387b061-10a9-488c-9da4-acb1bc80e5aa'",",'Col':",COLUMN(QuyDinhGia_Khac!D22),",'Row':",ROW(QuyDinhGia_Khac!D22),",","'Format':'numberic'",",'Value':'",SUBSTITUTE(QuyDinhGia_Khac!D22,"'","\'"),"','TargetCode':''}")</f>
        <v>{'SheetId':'0f0a93f5-60f7-4c27-9121-9ea290dd8334','UId':'e387b061-10a9-488c-9da4-acb1bc80e5aa','Col':4,'Row':22,'Format':'numberic','Value':'0.0128','TargetCode':''}</v>
      </c>
    </row>
    <row r="59" spans="1:1" x14ac:dyDescent="0.25">
      <c r="A59" t="str">
        <f>CONCATENATE("{'SheetId':'0f0a93f5-60f7-4c27-9121-9ea290dd8334'",",","'UId':'af359fda-5e55-4055-ae96-90ab525b062f'",",'Col':",COLUMN(QuyDinhGia_Khac!C23),",'Row':",ROW(QuyDinhGia_Khac!C23),",","'Format':'numberic'",",'Value':'",SUBSTITUTE(QuyDinhGia_Khac!C23,"'","\'"),"','TargetCode':''}")</f>
        <v>{'SheetId':'0f0a93f5-60f7-4c27-9121-9ea290dd8334','UId':'af359fda-5e55-4055-ae96-90ab525b062f','Col':3,'Row':23,'Format':'numberic','Value':'','TargetCode':''}</v>
      </c>
    </row>
    <row r="60" spans="1:1" x14ac:dyDescent="0.25">
      <c r="A60" t="str">
        <f>CONCATENATE("{'SheetId':'0f0a93f5-60f7-4c27-9121-9ea290dd8334'",",","'UId':'554b72dc-3dc5-4d6e-8c99-5c86de7a6625'",",'Col':",COLUMN(QuyDinhGia_Khac!D23),",'Row':",ROW(QuyDinhGia_Khac!D23),",","'Format':'numberic'",",'Value':'",SUBSTITUTE(QuyDinhGia_Khac!D23,"'","\'"),"','TargetCode':''}")</f>
        <v>{'SheetId':'0f0a93f5-60f7-4c27-9121-9ea290dd8334','UId':'554b72dc-3dc5-4d6e-8c99-5c86de7a6625','Col':4,'Row':23,'Format':'numberic','Value':'','TargetCode':''}</v>
      </c>
    </row>
    <row r="61" spans="1:1" x14ac:dyDescent="0.25">
      <c r="A61" t="str">
        <f>CONCATENATE("{'SheetId':'0f0a93f5-60f7-4c27-9121-9ea290dd8334'",",","'UId':'4f0e5ef1-28be-4b6f-a744-11392cb92b48'",",'Col':",COLUMN(QuyDinhGia_Khac!C24),",'Row':",ROW(QuyDinhGia_Khac!C24),",","'Format':'numberic'",",'Value':'",SUBSTITUTE(QuyDinhGia_Khac!C24,"'","\'"),"','TargetCode':''}")</f>
        <v>{'SheetId':'0f0a93f5-60f7-4c27-9121-9ea290dd8334','UId':'4f0e5ef1-28be-4b6f-a744-11392cb92b48','Col':3,'Row':24,'Format':'numberic','Value':'','TargetCode':''}</v>
      </c>
    </row>
    <row r="62" spans="1:1" x14ac:dyDescent="0.25">
      <c r="A62" t="str">
        <f>CONCATENATE("{'SheetId':'0f0a93f5-60f7-4c27-9121-9ea290dd8334'",",","'UId':'93d5eaa7-14a7-4a1b-a40a-944a86a7f683'",",'Col':",COLUMN(QuyDinhGia_Khac!D24),",'Row':",ROW(QuyDinhGia_Khac!D24),",","'Format':'numberic'",",'Value':'",SUBSTITUTE(QuyDinhGia_Khac!D24,"'","\'"),"','TargetCode':''}")</f>
        <v>{'SheetId':'0f0a93f5-60f7-4c27-9121-9ea290dd8334','UId':'93d5eaa7-14a7-4a1b-a40a-944a86a7f683','Col':4,'Row':24,'Format':'numberic','Value':'','TargetCode':''}</v>
      </c>
    </row>
    <row r="63" spans="1:1" x14ac:dyDescent="0.25">
      <c r="A63" t="str">
        <f>CONCATENATE("{'SheetId':'0f0a93f5-60f7-4c27-9121-9ea290dd8334'",",","'UId':'11005e1c-8422-4e20-b2d2-ea9018e1f8be'",",'Col':",COLUMN(QuyDinhGia_Khac!C25),",'Row':",ROW(QuyDinhGia_Khac!C25),",","'Format':'numberic'",",'Value':'",SUBSTITUTE(QuyDinhGia_Khac!C25,"'","\'"),"','TargetCode':''}")</f>
        <v>{'SheetId':'0f0a93f5-60f7-4c27-9121-9ea290dd8334','UId':'11005e1c-8422-4e20-b2d2-ea9018e1f8be','Col':3,'Row':25,'Format':'numberic','Value':'','TargetCode':''}</v>
      </c>
    </row>
    <row r="64" spans="1:1" x14ac:dyDescent="0.25">
      <c r="A64" t="str">
        <f>CONCATENATE("{'SheetId':'0f0a93f5-60f7-4c27-9121-9ea290dd8334'",",","'UId':'d6b4efb2-e088-47b8-b800-fb7268dd1d6d'",",'Col':",COLUMN(QuyDinhGia_Khac!D25),",'Row':",ROW(QuyDinhGia_Khac!D25),",","'Format':'numberic'",",'Value':'",SUBSTITUTE(QuyDinhGia_Khac!D25,"'","\'"),"','TargetCode':''}")</f>
        <v>{'SheetId':'0f0a93f5-60f7-4c27-9121-9ea290dd8334','UId':'d6b4efb2-e088-47b8-b800-fb7268dd1d6d','Col':4,'Row':25,'Format':'numberic','Value':'','TargetCode':''}</v>
      </c>
    </row>
    <row r="65" spans="1:1" x14ac:dyDescent="0.25">
      <c r="A65" t="str">
        <f>CONCATENATE("{'SheetId':'0f0a93f5-60f7-4c27-9121-9ea290dd8334'",",","'UId':'a477ba54-d6c2-4367-a2c4-feb370e3a510'",",'Col':",COLUMN(QuyDinhGia_Khac!C26),",'Row':",ROW(QuyDinhGia_Khac!C26),",","'Format':'numberic'",",'Value':'",SUBSTITUTE(QuyDinhGia_Khac!C26,"'","\'"),"','TargetCode':''}")</f>
        <v>{'SheetId':'0f0a93f5-60f7-4c27-9121-9ea290dd8334','UId':'a477ba54-d6c2-4367-a2c4-feb370e3a510','Col':3,'Row':26,'Format':'numberic','Value':'','TargetCode':''}</v>
      </c>
    </row>
    <row r="66" spans="1:1" x14ac:dyDescent="0.25">
      <c r="A66" t="str">
        <f>CONCATENATE("{'SheetId':'0f0a93f5-60f7-4c27-9121-9ea290dd8334'",",","'UId':'726034ff-8ffc-42ff-a7c7-ccfb9613ffda'",",'Col':",COLUMN(QuyDinhGia_Khac!D26),",'Row':",ROW(QuyDinhGia_Khac!D26),",","'Format':'numberic'",",'Value':'",SUBSTITUTE(QuyDinhGia_Khac!D26,"'","\'"),"','TargetCode':''}")</f>
        <v>{'SheetId':'0f0a93f5-60f7-4c27-9121-9ea290dd8334','UId':'726034ff-8ffc-42ff-a7c7-ccfb9613ffda','Col':4,'Row':26,'Format':'numberic','Value':'','TargetCode':''}</v>
      </c>
    </row>
    <row r="67" spans="1:1" x14ac:dyDescent="0.25">
      <c r="A67" t="str">
        <f>CONCATENATE("{'SheetId':'0f0a93f5-60f7-4c27-9121-9ea290dd8334'",",","'UId':'8447eb07-ad81-4c2c-a026-a415895e9da5'",",'Col':",COLUMN(QuyDinhGia_Khac!C27),",'Row':",ROW(QuyDinhGia_Khac!C27),",","'Format':'numberic'",",'Value':'",SUBSTITUTE(QuyDinhGia_Khac!C27,"'","\'"),"','TargetCode':''}")</f>
        <v>{'SheetId':'0f0a93f5-60f7-4c27-9121-9ea290dd8334','UId':'8447eb07-ad81-4c2c-a026-a415895e9da5','Col':3,'Row':27,'Format':'numberic','Value':'','TargetCode':''}</v>
      </c>
    </row>
    <row r="68" spans="1:1" x14ac:dyDescent="0.25">
      <c r="A68" t="str">
        <f>CONCATENATE("{'SheetId':'0f0a93f5-60f7-4c27-9121-9ea290dd8334'",",","'UId':'11ee0b00-02fa-4648-95ed-58dc58418455'",",'Col':",COLUMN(QuyDinhGia_Khac!D27),",'Row':",ROW(QuyDinhGia_Khac!D27),",","'Format':'numberic'",",'Value':'",SUBSTITUTE(QuyDinhGia_Khac!D27,"'","\'"),"','TargetCode':''}")</f>
        <v>{'SheetId':'0f0a93f5-60f7-4c27-9121-9ea290dd8334','UId':'11ee0b00-02fa-4648-95ed-58dc58418455','Col':4,'Row':27,'Format':'numberic','Value':'','TargetCode':''}</v>
      </c>
    </row>
    <row r="69" spans="1:1" x14ac:dyDescent="0.25">
      <c r="A69" t="str">
        <f>CONCATENATE("{'SheetId':'0f0a93f5-60f7-4c27-9121-9ea290dd8334'",",","'UId':'51f3971c-b03d-4fa0-b4fd-3c265c624e39'",",'Col':",COLUMN(QuyDinhGia_Khac!C28),",'Row':",ROW(QuyDinhGia_Khac!C28),",","'Format':'numberic'",",'Value':'",SUBSTITUTE(QuyDinhGia_Khac!C28,"'","\'"),"','TargetCode':''}")</f>
        <v>{'SheetId':'0f0a93f5-60f7-4c27-9121-9ea290dd8334','UId':'51f3971c-b03d-4fa0-b4fd-3c265c624e39','Col':3,'Row':28,'Format':'numberic','Value':'','TargetCode':''}</v>
      </c>
    </row>
    <row r="70" spans="1:1" x14ac:dyDescent="0.25">
      <c r="A70" t="str">
        <f>CONCATENATE("{'SheetId':'0f0a93f5-60f7-4c27-9121-9ea290dd8334'",",","'UId':'393b76b4-a00a-4ae2-a376-4c06650c94a2'",",'Col':",COLUMN(QuyDinhGia_Khac!D28),",'Row':",ROW(QuyDinhGia_Khac!D28),",","'Format':'numberic'",",'Value':'",SUBSTITUTE(QuyDinhGia_Khac!D28,"'","\'"),"','TargetCode':''}")</f>
        <v>{'SheetId':'0f0a93f5-60f7-4c27-9121-9ea290dd8334','UId':'393b76b4-a00a-4ae2-a376-4c06650c94a2','Col':4,'Row':28,'Format':'numberic','Value':'','TargetCode':''}</v>
      </c>
    </row>
    <row r="71" spans="1:1" x14ac:dyDescent="0.25">
      <c r="A71" t="str">
        <f>CONCATENATE("{'SheetId':'0f0a93f5-60f7-4c27-9121-9ea290dd8334'",",","'UId':'e066e1da-4705-49af-8aec-24b849918c1c'",",'Col':",COLUMN(QuyDinhGia_Khac!C29),",'Row':",ROW(QuyDinhGia_Khac!C29),",","'Format':'numberic'",",'Value':'",SUBSTITUTE(QuyDinhGia_Khac!C29,"'","\'"),"','TargetCode':''}")</f>
        <v>{'SheetId':'0f0a93f5-60f7-4c27-9121-9ea290dd8334','UId':'e066e1da-4705-49af-8aec-24b849918c1c','Col':3,'Row':29,'Format':'numberic','Value':'','TargetCode':''}</v>
      </c>
    </row>
    <row r="72" spans="1:1" x14ac:dyDescent="0.25">
      <c r="A72" t="str">
        <f>CONCATENATE("{'SheetId':'0f0a93f5-60f7-4c27-9121-9ea290dd8334'",",","'UId':'51098bad-d071-4ce5-a998-b48dc8021a57'",",'Col':",COLUMN(QuyDinhGia_Khac!D29),",'Row':",ROW(QuyDinhGia_Khac!D29),",","'Format':'numberic'",",'Value':'",SUBSTITUTE(QuyDinhGia_Khac!D29,"'","\'"),"','TargetCode':''}")</f>
        <v>{'SheetId':'0f0a93f5-60f7-4c27-9121-9ea290dd8334','UId':'51098bad-d071-4ce5-a998-b48dc8021a57','Col':4,'Row':29,'Format':'numberic','Value':'','TargetCode':''}</v>
      </c>
    </row>
    <row r="73" spans="1:1" x14ac:dyDescent="0.25">
      <c r="A73" t="str">
        <f>CONCATENATE("{'SheetId':'0f0a93f5-60f7-4c27-9121-9ea290dd8334'",",","'UId':'1e95f367-4d9b-42cf-8818-fcda510478a4'",",'Col':",COLUMN(QuyDinhGia_Khac!C30),",'Row':",ROW(QuyDinhGia_Khac!C30),",","'Format':'numberic'",",'Value':'",SUBSTITUTE(QuyDinhGia_Khac!C30,"'","\'"),"','TargetCode':''}")</f>
        <v>{'SheetId':'0f0a93f5-60f7-4c27-9121-9ea290dd8334','UId':'1e95f367-4d9b-42cf-8818-fcda510478a4','Col':3,'Row':30,'Format':'numberic','Value':'','TargetCode':''}</v>
      </c>
    </row>
    <row r="74" spans="1:1" x14ac:dyDescent="0.25">
      <c r="A74" t="str">
        <f>CONCATENATE("{'SheetId':'0f0a93f5-60f7-4c27-9121-9ea290dd8334'",",","'UId':'36562f4c-adec-4a6a-ad6c-b8a827ee1617'",",'Col':",COLUMN(QuyDinhGia_Khac!D30),",'Row':",ROW(QuyDinhGia_Khac!D30),",","'Format':'numberic'",",'Value':'",SUBSTITUTE(QuyDinhGia_Khac!D30,"'","\'"),"','TargetCode':''}")</f>
        <v>{'SheetId':'0f0a93f5-60f7-4c27-9121-9ea290dd8334','UId':'36562f4c-adec-4a6a-ad6c-b8a827ee1617','Col':4,'Row':30,'Format':'numberic','Value':'','TargetCode':''}</v>
      </c>
    </row>
    <row r="75" spans="1:1" x14ac:dyDescent="0.25">
      <c r="A75" t="str">
        <f>CONCATENATE("{'SheetId':'0f0a93f5-60f7-4c27-9121-9ea290dd8334'",",","'UId':'76a71473-60cd-48d0-bf8b-f0e3bb3ee10f'",",'Col':",COLUMN(QuyDinhGia_Khac!C31),",'Row':",ROW(QuyDinhGia_Khac!C31),",","'Format':'numberic'",",'Value':'",SUBSTITUTE(QuyDinhGia_Khac!C31,"'","\'"),"','TargetCode':''}")</f>
        <v>{'SheetId':'0f0a93f5-60f7-4c27-9121-9ea290dd8334','UId':'76a71473-60cd-48d0-bf8b-f0e3bb3ee10f','Col':3,'Row':31,'Format':'numberic','Value':'','TargetCode':''}</v>
      </c>
    </row>
    <row r="76" spans="1:1" x14ac:dyDescent="0.25">
      <c r="A76" t="str">
        <f>CONCATENATE("{'SheetId':'0f0a93f5-60f7-4c27-9121-9ea290dd8334'",",","'UId':'b3d051b5-a29c-490d-995a-5c145931869e'",",'Col':",COLUMN(QuyDinhGia_Khac!D31),",'Row':",ROW(QuyDinhGia_Khac!D31),",","'Format':'numberic'",",'Value':'",SUBSTITUTE(QuyDinhGia_Khac!D31,"'","\'"),"','TargetCode':''}")</f>
        <v>{'SheetId':'0f0a93f5-60f7-4c27-9121-9ea290dd8334','UId':'b3d051b5-a29c-490d-995a-5c145931869e','Col':4,'Row':31,'Format':'numberic','Value':'','TargetCode':''}</v>
      </c>
    </row>
    <row r="77" spans="1:1" x14ac:dyDescent="0.25">
      <c r="A77" t="str">
        <f>CONCATENATE("{'SheetId':'0f0a93f5-60f7-4c27-9121-9ea290dd8334'",",","'UId':'be882ec8-1719-46ac-a588-8a87118c91b3'",",'Col':",COLUMN(QuyDinhGia_Khac!C32),",'Row':",ROW(QuyDinhGia_Khac!C32),",","'Format':'numberic'",",'Value':'",SUBSTITUTE(QuyDinhGia_Khac!C32,"'","\'"),"','TargetCode':''}")</f>
        <v>{'SheetId':'0f0a93f5-60f7-4c27-9121-9ea290dd8334','UId':'be882ec8-1719-46ac-a588-8a87118c91b3','Col':3,'Row':32,'Format':'numberic','Value':'','TargetCode':''}</v>
      </c>
    </row>
    <row r="78" spans="1:1" x14ac:dyDescent="0.25">
      <c r="A78" t="str">
        <f>CONCATENATE("{'SheetId':'0f0a93f5-60f7-4c27-9121-9ea290dd8334'",",","'UId':'5ae909ad-fe6a-4674-ba4d-ddc1cc4d2cf6'",",'Col':",COLUMN(QuyDinhGia_Khac!D32),",'Row':",ROW(QuyDinhGia_Khac!D32),",","'Format':'numberic'",",'Value':'",SUBSTITUTE(QuyDinhGia_Khac!D32,"'","\'"),"','TargetCode':''}")</f>
        <v>{'SheetId':'0f0a93f5-60f7-4c27-9121-9ea290dd8334','UId':'5ae909ad-fe6a-4674-ba4d-ddc1cc4d2cf6','Col':4,'Row':32,'Format':'numberic','Value':'','TargetCode':''}</v>
      </c>
    </row>
    <row r="79" spans="1:1" x14ac:dyDescent="0.25">
      <c r="A79" t="str">
        <f>CONCATENATE("{'SheetId':'30292cc1-7d7b-427a-a30e-389036103caa'",",","'UId':'8a7d2afb-d572-44d5-b072-986a1bfad421'",",'Col':",COLUMN(PhanHoiNHGS_06281!A3),",'Row':",ROW(PhanHoiNHGS_06281!A3),",","'ColDynamic':",COLUMN(PhanHoiNHGS_06281!A2),",","'RowDynamic':",ROW(PhanHoiNHGS_06281!A2),",","'Format':'numberic'",",'Value':'",SUBSTITUTE(PhanHoiNHGS_06281!A3,"'","\'"),"','TargetCode':''}")</f>
        <v>{'SheetId':'30292cc1-7d7b-427a-a30e-389036103caa','UId':'8a7d2afb-d572-44d5-b072-986a1bfad421','Col':1,'Row':3,'ColDynamic':1,'RowDynamic':2,'Format':'numberic','Value':'','TargetCode':''}</v>
      </c>
    </row>
    <row r="80" spans="1:1" x14ac:dyDescent="0.25">
      <c r="A80" t="str">
        <f>CONCATENATE("{'SheetId':'30292cc1-7d7b-427a-a30e-389036103caa'",",","'UId':'73805ad7-98fb-4800-bbc4-f9630806d742'",",'Col':",COLUMN(PhanHoiNHGS_06281!B3),",'Row':",ROW(PhanHoiNHGS_06281!B3),",","'ColDynamic':",COLUMN(PhanHoiNHGS_06281!B2),",","'RowDynamic':",ROW(PhanHoiNHGS_06281!B2),",","'Format':'string'",",'Value':'",SUBSTITUTE(PhanHoiNHGS_06281!B3,"'","\'"),"','TargetCode':''}")</f>
        <v>{'SheetId':'30292cc1-7d7b-427a-a30e-389036103caa','UId':'73805ad7-98fb-4800-bbc4-f9630806d742','Col':2,'Row':3,'ColDynamic':2,'RowDynamic':2,'Format':'string','Value':'','TargetCode':''}</v>
      </c>
    </row>
    <row r="81" spans="1:1" x14ac:dyDescent="0.25">
      <c r="A81" t="str">
        <f>CONCATENATE("{'SheetId':'30292cc1-7d7b-427a-a30e-389036103caa'",",","'UId':'33f60b57-2c81-4ecd-9eda-9be999289aee'",",'Col':",COLUMN(PhanHoiNHGS_06281!C3),",'Row':",ROW(PhanHoiNHGS_06281!C3),",","'ColDynamic':",COLUMN(PhanHoiNHGS_06281!C2),",","'RowDynamic':",ROW(PhanHoiNHGS_06281!C2),",","'Format':'string'",",'Value':'",SUBSTITUTE(PhanHoiNHGS_06281!C3,"'","\'"),"','TargetCode':''}")</f>
        <v>{'SheetId':'30292cc1-7d7b-427a-a30e-389036103caa','UId':'33f60b57-2c81-4ecd-9eda-9be999289aee','Col':3,'Row':3,'ColDynamic':3,'RowDynamic':2,'Format':'string','Value':'','TargetCode':''}</v>
      </c>
    </row>
  </sheetData>
  <sheetProtection password="CF7A" sheet="1" objects="1" scenarios="1"/>
  <pageMargins left="0.75" right="0.75" top="1" bottom="1" header="0.5" footer="0.5"/>
  <pageSetup orientation="portrait" horizontalDpi="300" verticalDpi="300" r:id="rId1"/>
  <headerFooter alignWithMargins="0">
    <oddHeader>&amp;L&amp;"Arial"&amp;9&amp;K317100PUBLIC&amp;1#</oddHead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DMEDrTfFOF1lzocmLEGXAiQNy20AFhv1fy3RFalBaZg=</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2CMLpbPfVPUwaQ8xaLQMxJ0trMMcXHAvsxqChqAtqfs=</DigestValue>
    </Reference>
  </SignedInfo>
  <SignatureValue>oVvIWi4UDyYufjQKx/SG0iW74GtvOlYp61beuXfQtPDaMXQ9AZKw1eSnYivKE3esNDMuYv50USDT
pGxUeoUowLuPZt0PXc/n6LovVHHT+eIuLktlazUhZwGacOXzJU2mEG9rgUR/h5BoHuDjsKk5u3LR
l4blI8YG16sHC9h/ZiYazl7bhWNoeHtZt+wlA8nojHz4poO4H9+pRhq0qFVPMMLS/YHX0UpAIG7V
Z25Kl2BQEanAbnlUNKYf2QrL69yg8fxXbsNICsoBb6Ti+iBHHgypnnTntolKh5LT46rgbyFMjtoY
1n4UgRq2ENuElu+6yWE4t4nVdsyzMLM2mK9d3A==</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wAvaxWpWQXKSzesKCWJRcL8c8LrF3aCbQJeoD6oRDzI=</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d9GvzjXPj75nz0LgVplDnqFm+FR1DPqj+CpmMmtckVM=</DigestValue>
      </Reference>
      <Reference URI="/xl/comments1.xml?ContentType=application/vnd.openxmlformats-officedocument.spreadsheetml.comments+xml">
        <DigestMethod Algorithm="http://www.w3.org/2001/04/xmlenc#sha256"/>
        <DigestValue>nOiVrP4U7I+fdnM5uCBd2ke+qAuNCI/UD6mkCa70/gY=</DigestValue>
      </Reference>
      <Reference URI="/xl/comments2.xml?ContentType=application/vnd.openxmlformats-officedocument.spreadsheetml.comments+xml">
        <DigestMethod Algorithm="http://www.w3.org/2001/04/xmlenc#sha256"/>
        <DigestValue>SNUA8kNSauCAf4R7/GPlHqpsxJ9q0LP8yQYFiffwkj0=</DigestValue>
      </Reference>
      <Reference URI="/xl/drawings/vmlDrawing1.vml?ContentType=application/vnd.openxmlformats-officedocument.vmlDrawing">
        <DigestMethod Algorithm="http://www.w3.org/2001/04/xmlenc#sha256"/>
        <DigestValue>uCVVzbJv7YslSKgXAqfkkuBoK8gSrne2HIK+H8Xl9WQ=</DigestValue>
      </Reference>
      <Reference URI="/xl/drawings/vmlDrawing2.vml?ContentType=application/vnd.openxmlformats-officedocument.vmlDrawing">
        <DigestMethod Algorithm="http://www.w3.org/2001/04/xmlenc#sha256"/>
        <DigestValue>hhTmRa9APaNFdjZcuEUBAXA5RHXeKBGXuRYbPczYFWk=</DigestValue>
      </Reference>
      <Reference URI="/xl/printerSettings/printerSettings1.bin?ContentType=application/vnd.openxmlformats-officedocument.spreadsheetml.printerSettings">
        <DigestMethod Algorithm="http://www.w3.org/2001/04/xmlenc#sha256"/>
        <DigestValue>Vbv9Jm2TApj/MdbjgfjeGQRtnf9T0DpGVJocsUrNaJc=</DigestValue>
      </Reference>
      <Reference URI="/xl/printerSettings/printerSettings2.bin?ContentType=application/vnd.openxmlformats-officedocument.spreadsheetml.printerSettings">
        <DigestMethod Algorithm="http://www.w3.org/2001/04/xmlenc#sha256"/>
        <DigestValue>Vbv9Jm2TApj/MdbjgfjeGQRtnf9T0DpGVJocsUrNaJc=</DigestValue>
      </Reference>
      <Reference URI="/xl/printerSettings/printerSettings3.bin?ContentType=application/vnd.openxmlformats-officedocument.spreadsheetml.printerSettings">
        <DigestMethod Algorithm="http://www.w3.org/2001/04/xmlenc#sha256"/>
        <DigestValue>LwALVndjHTvw7FiI080lIuHnURw6vnt5ypQB1ONhpLU=</DigestValue>
      </Reference>
      <Reference URI="/xl/printerSettings/printerSettings4.bin?ContentType=application/vnd.openxmlformats-officedocument.spreadsheetml.printerSettings">
        <DigestMethod Algorithm="http://www.w3.org/2001/04/xmlenc#sha256"/>
        <DigestValue>Vbv9Jm2TApj/MdbjgfjeGQRtnf9T0DpGVJocsUrNaJc=</DigestValue>
      </Reference>
      <Reference URI="/xl/printerSettings/printerSettings5.bin?ContentType=application/vnd.openxmlformats-officedocument.spreadsheetml.printerSettings">
        <DigestMethod Algorithm="http://www.w3.org/2001/04/xmlenc#sha256"/>
        <DigestValue>Vbv9Jm2TApj/MdbjgfjeGQRtnf9T0DpGVJocsUrNaJc=</DigestValue>
      </Reference>
      <Reference URI="/xl/sharedStrings.xml?ContentType=application/vnd.openxmlformats-officedocument.spreadsheetml.sharedStrings+xml">
        <DigestMethod Algorithm="http://www.w3.org/2001/04/xmlenc#sha256"/>
        <DigestValue>jgI5NU0DuAwZtv6Orw19nFbylM+e4K6rh8TQEtPPKXE=</DigestValue>
      </Reference>
      <Reference URI="/xl/styles.xml?ContentType=application/vnd.openxmlformats-officedocument.spreadsheetml.styles+xml">
        <DigestMethod Algorithm="http://www.w3.org/2001/04/xmlenc#sha256"/>
        <DigestValue>3Qu3vU11j1CCIutdv9swHC2a1F2aw1wTcPzG3eAAs6U=</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tJSBu+HT5eXMVnC6a0Xvf4ENS2MIf00Ez23hn3mTEbI=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3LGHJcwwP5qHp0ojw8pTFHgvfdIe72BR7GBN09dcrUI=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vuaQoEJafTN8fylsEXImaCCXw4O6vlJQVbzAmBibuwc=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Vv2tq21T8+3RAKACvTlOA1XTiBuSbYplEKhyDPFJStk=</DigestValue>
      </Reference>
      <Reference URI="/xl/worksheets/sheet2.xml?ContentType=application/vnd.openxmlformats-officedocument.spreadsheetml.worksheet+xml">
        <DigestMethod Algorithm="http://www.w3.org/2001/04/xmlenc#sha256"/>
        <DigestValue>FQT2OrmAco4AOq8Qv/nINvkGAeGZTYR8ldSV7GdDScM=</DigestValue>
      </Reference>
      <Reference URI="/xl/worksheets/sheet3.xml?ContentType=application/vnd.openxmlformats-officedocument.spreadsheetml.worksheet+xml">
        <DigestMethod Algorithm="http://www.w3.org/2001/04/xmlenc#sha256"/>
        <DigestValue>YPgq0Yzdih0bNAQMb32B0qRoZELssE0CVyrYMPTTyP4=</DigestValue>
      </Reference>
      <Reference URI="/xl/worksheets/sheet4.xml?ContentType=application/vnd.openxmlformats-officedocument.spreadsheetml.worksheet+xml">
        <DigestMethod Algorithm="http://www.w3.org/2001/04/xmlenc#sha256"/>
        <DigestValue>mpyHeaqS0KQ99vkgpkj2NoiEEOH6UCg6Rj2wBN+qDtg=</DigestValue>
      </Reference>
      <Reference URI="/xl/worksheets/sheet5.xml?ContentType=application/vnd.openxmlformats-officedocument.spreadsheetml.worksheet+xml">
        <DigestMethod Algorithm="http://www.w3.org/2001/04/xmlenc#sha256"/>
        <DigestValue>MVNShAKeuGYBrrZsDtc9OpqL+vtACstjzPOJQxx/06I=</DigestValue>
      </Reference>
    </Manifest>
    <SignatureProperties>
      <SignatureProperty Id="idSignatureTime" Target="#idPackageSignature">
        <mdssi:SignatureTime xmlns:mdssi="http://schemas.openxmlformats.org/package/2006/digital-signature">
          <mdssi:Format>YYYY-MM-DDThh:mm:ssTZD</mdssi:Format>
          <mdssi:Value>2026-03-27T08:57:09Z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2026-03-27T08:57:09Z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GEOw4AwllbaUf/rHnyar5VeFJtLPSaPm2uTnllimttI=</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E9Xb1z7OXx9QwGZ9CXO682M5ehZPlMTwWuzE0C2V+sE=</DigestValue>
    </Reference>
  </SignedInfo>
  <SignatureValue>lepW0bTsdyZi7dWBTIp1GsRJpI4G96T+3xrAuswMjAmAAG+JA2i4morf6JlbFO9Ttq3Qn/LJu4yI
axtiBB3zZMEb8rQRzL2Mdl5IENPdR4UqZvsPU2t5QZEVH96dinH943KEgiQxn88Fsr2aa9WIO3/A
wNHb3GOKlua2/IKZh4Oap6naNhH+7m4d2eY/FMSZiihmf7Tvh5gVVGircMZiuNYRV9VtlatxjCFX
PvuKnUtx1ieRweSilvUv+QRoAZoBL7c5RTLExnqbPL9YcwWS9D04naOGOBGJKrlQDuQzWSCLdoZ7
MSZe7eFTMiEmLsAhyIWvy7a9CYHBq2F8UaJpnw==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wAvaxWpWQXKSzesKCWJRcL8c8LrF3aCbQJeoD6oRDzI=</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d9GvzjXPj75nz0LgVplDnqFm+FR1DPqj+CpmMmtckVM=</DigestValue>
      </Reference>
      <Reference URI="/xl/comments1.xml?ContentType=application/vnd.openxmlformats-officedocument.spreadsheetml.comments+xml">
        <DigestMethod Algorithm="http://www.w3.org/2001/04/xmlenc#sha256"/>
        <DigestValue>nOiVrP4U7I+fdnM5uCBd2ke+qAuNCI/UD6mkCa70/gY=</DigestValue>
      </Reference>
      <Reference URI="/xl/comments2.xml?ContentType=application/vnd.openxmlformats-officedocument.spreadsheetml.comments+xml">
        <DigestMethod Algorithm="http://www.w3.org/2001/04/xmlenc#sha256"/>
        <DigestValue>SNUA8kNSauCAf4R7/GPlHqpsxJ9q0LP8yQYFiffwkj0=</DigestValue>
      </Reference>
      <Reference URI="/xl/drawings/vmlDrawing1.vml?ContentType=application/vnd.openxmlformats-officedocument.vmlDrawing">
        <DigestMethod Algorithm="http://www.w3.org/2001/04/xmlenc#sha256"/>
        <DigestValue>uCVVzbJv7YslSKgXAqfkkuBoK8gSrne2HIK+H8Xl9WQ=</DigestValue>
      </Reference>
      <Reference URI="/xl/drawings/vmlDrawing2.vml?ContentType=application/vnd.openxmlformats-officedocument.vmlDrawing">
        <DigestMethod Algorithm="http://www.w3.org/2001/04/xmlenc#sha256"/>
        <DigestValue>hhTmRa9APaNFdjZcuEUBAXA5RHXeKBGXuRYbPczYFWk=</DigestValue>
      </Reference>
      <Reference URI="/xl/printerSettings/printerSettings1.bin?ContentType=application/vnd.openxmlformats-officedocument.spreadsheetml.printerSettings">
        <DigestMethod Algorithm="http://www.w3.org/2001/04/xmlenc#sha256"/>
        <DigestValue>Vbv9Jm2TApj/MdbjgfjeGQRtnf9T0DpGVJocsUrNaJc=</DigestValue>
      </Reference>
      <Reference URI="/xl/printerSettings/printerSettings2.bin?ContentType=application/vnd.openxmlformats-officedocument.spreadsheetml.printerSettings">
        <DigestMethod Algorithm="http://www.w3.org/2001/04/xmlenc#sha256"/>
        <DigestValue>Vbv9Jm2TApj/MdbjgfjeGQRtnf9T0DpGVJocsUrNaJc=</DigestValue>
      </Reference>
      <Reference URI="/xl/printerSettings/printerSettings3.bin?ContentType=application/vnd.openxmlformats-officedocument.spreadsheetml.printerSettings">
        <DigestMethod Algorithm="http://www.w3.org/2001/04/xmlenc#sha256"/>
        <DigestValue>LwALVndjHTvw7FiI080lIuHnURw6vnt5ypQB1ONhpLU=</DigestValue>
      </Reference>
      <Reference URI="/xl/printerSettings/printerSettings4.bin?ContentType=application/vnd.openxmlformats-officedocument.spreadsheetml.printerSettings">
        <DigestMethod Algorithm="http://www.w3.org/2001/04/xmlenc#sha256"/>
        <DigestValue>Vbv9Jm2TApj/MdbjgfjeGQRtnf9T0DpGVJocsUrNaJc=</DigestValue>
      </Reference>
      <Reference URI="/xl/printerSettings/printerSettings5.bin?ContentType=application/vnd.openxmlformats-officedocument.spreadsheetml.printerSettings">
        <DigestMethod Algorithm="http://www.w3.org/2001/04/xmlenc#sha256"/>
        <DigestValue>Vbv9Jm2TApj/MdbjgfjeGQRtnf9T0DpGVJocsUrNaJc=</DigestValue>
      </Reference>
      <Reference URI="/xl/sharedStrings.xml?ContentType=application/vnd.openxmlformats-officedocument.spreadsheetml.sharedStrings+xml">
        <DigestMethod Algorithm="http://www.w3.org/2001/04/xmlenc#sha256"/>
        <DigestValue>jgI5NU0DuAwZtv6Orw19nFbylM+e4K6rh8TQEtPPKXE=</DigestValue>
      </Reference>
      <Reference URI="/xl/styles.xml?ContentType=application/vnd.openxmlformats-officedocument.spreadsheetml.styles+xml">
        <DigestMethod Algorithm="http://www.w3.org/2001/04/xmlenc#sha256"/>
        <DigestValue>3Qu3vU11j1CCIutdv9swHC2a1F2aw1wTcPzG3eAAs6U=</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tJSBu+HT5eXMVnC6a0Xvf4ENS2MIf00Ez23hn3mTEbI=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3LGHJcwwP5qHp0ojw8pTFHgvfdIe72BR7GBN09dcrUI=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vuaQoEJafTN8fylsEXImaCCXw4O6vlJQVbzAmBibuwc=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Vv2tq21T8+3RAKACvTlOA1XTiBuSbYplEKhyDPFJStk=</DigestValue>
      </Reference>
      <Reference URI="/xl/worksheets/sheet2.xml?ContentType=application/vnd.openxmlformats-officedocument.spreadsheetml.worksheet+xml">
        <DigestMethod Algorithm="http://www.w3.org/2001/04/xmlenc#sha256"/>
        <DigestValue>FQT2OrmAco4AOq8Qv/nINvkGAeGZTYR8ldSV7GdDScM=</DigestValue>
      </Reference>
      <Reference URI="/xl/worksheets/sheet3.xml?ContentType=application/vnd.openxmlformats-officedocument.spreadsheetml.worksheet+xml">
        <DigestMethod Algorithm="http://www.w3.org/2001/04/xmlenc#sha256"/>
        <DigestValue>YPgq0Yzdih0bNAQMb32B0qRoZELssE0CVyrYMPTTyP4=</DigestValue>
      </Reference>
      <Reference URI="/xl/worksheets/sheet4.xml?ContentType=application/vnd.openxmlformats-officedocument.spreadsheetml.worksheet+xml">
        <DigestMethod Algorithm="http://www.w3.org/2001/04/xmlenc#sha256"/>
        <DigestValue>mpyHeaqS0KQ99vkgpkj2NoiEEOH6UCg6Rj2wBN+qDtg=</DigestValue>
      </Reference>
      <Reference URI="/xl/worksheets/sheet5.xml?ContentType=application/vnd.openxmlformats-officedocument.spreadsheetml.worksheet+xml">
        <DigestMethod Algorithm="http://www.w3.org/2001/04/xmlenc#sha256"/>
        <DigestValue>MVNShAKeuGYBrrZsDtc9OpqL+vtACstjzPOJQxx/06I=</DigestValue>
      </Reference>
    </Manifest>
    <SignatureProperties>
      <SignatureProperty Id="idSignatureTime" Target="#idPackageSignature">
        <mdssi:SignatureTime xmlns:mdssi="http://schemas.openxmlformats.org/package/2006/digital-signature">
          <mdssi:Format>YYYY-MM-DDThh:mm:ssTZD</mdssi:Format>
          <mdssi:Value>2026-03-27T10:19:24Z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2026-03-27T10:19:24Z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ebbfc019-7f88-4fb6-96d6-94ffadd4b772}"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quan</vt:lpstr>
      <vt:lpstr>QuyDinhGia_HangNgay</vt:lpstr>
      <vt:lpstr>QuyDinhGia_Khac</vt:lpstr>
      <vt:lpstr>PhanHoiNHGS_06281</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Nguyen1, Hoang</dc:creator>
  <cp:lastModifiedBy>Sofiak, Anita</cp:lastModifiedBy>
  <dcterms:created xsi:type="dcterms:W3CDTF">2021-05-17T07:19:55Z</dcterms:created>
  <dcterms:modified xsi:type="dcterms:W3CDTF">2026-03-27T03:11:50Z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ebbfc019-7f88-4fb6-96d6-94ffadd4b772_Enabled">
    <vt:lpwstr>true</vt:lpwstr>
  </property>
  <property fmtid="{D5CDD505-2E9C-101B-9397-08002B2CF9AE}" pid="5" name="MSIP_Label_ebbfc019-7f88-4fb6-96d6-94ffadd4b772_SetDate">
    <vt:lpwstr>2024-05-03T03:03:05Z</vt:lpwstr>
  </property>
  <property fmtid="{D5CDD505-2E9C-101B-9397-08002B2CF9AE}" pid="6" name="MSIP_Label_ebbfc019-7f88-4fb6-96d6-94ffadd4b772_Method">
    <vt:lpwstr>Privileged</vt:lpwstr>
  </property>
  <property fmtid="{D5CDD505-2E9C-101B-9397-08002B2CF9AE}" pid="7" name="MSIP_Label_ebbfc019-7f88-4fb6-96d6-94ffadd4b772_Name">
    <vt:lpwstr>ebbfc019-7f88-4fb6-96d6-94ffadd4b772</vt:lpwstr>
  </property>
  <property fmtid="{D5CDD505-2E9C-101B-9397-08002B2CF9AE}" pid="8" name="MSIP_Label_ebbfc019-7f88-4fb6-96d6-94ffadd4b772_SiteId">
    <vt:lpwstr>b44900f1-2def-4c3b-9ec6-9020d604e19e</vt:lpwstr>
  </property>
  <property fmtid="{D5CDD505-2E9C-101B-9397-08002B2CF9AE}" pid="9" name="MSIP_Label_ebbfc019-7f88-4fb6-96d6-94ffadd4b772_ActionId">
    <vt:lpwstr>685f5a14-95eb-46bf-91a4-7b135851321c</vt:lpwstr>
  </property>
  <property fmtid="{D5CDD505-2E9C-101B-9397-08002B2CF9AE}" pid="10" name="MSIP_Label_ebbfc019-7f88-4fb6-96d6-94ffadd4b772_ContentBits">
    <vt:lpwstr>1</vt:lpwstr>
  </property>
</Properties>
</file>