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<sst xmlns="http://schemas.openxmlformats.org/spreadsheetml/2006/main" count="1392" uniqueCount="599">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</sst>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68" fontId="11" fillId="0" borderId="58" xfId="499" applyFont="1" applyBorder="1" applyAlignment="1">
      <alignment horizontal="right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  <xf numFmtId="171" fontId="11" fillId="0" borderId="19" xfId="64" applyNumberFormat="1" applyFont="1" applyFill="1" applyBorder="1" applyAlignment="1">
      <alignment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298" t="s">
        <v>23</v>
      </c>
      <c r="N3" s="306"/>
      <c r="O3" s="307" t="s">
        <v>24</v>
      </c>
      <c r="P3" s="308"/>
      <c r="Q3" s="298" t="s">
        <v>5</v>
      </c>
      <c r="R3" s="298"/>
      <c r="S3" s="306"/>
      <c r="T3" s="309"/>
      <c r="U3" s="300" t="s">
        <v>26</v>
      </c>
      <c r="V3" s="301"/>
      <c r="W3" s="302" t="s">
        <v>25</v>
      </c>
    </row>
    <row r="4" spans="1:23" ht="12.75" customHeight="1">
      <c r="A4" s="306" t="s">
        <v>27</v>
      </c>
      <c r="B4" s="298" t="s">
        <v>28</v>
      </c>
      <c r="C4" s="298" t="s">
        <v>29</v>
      </c>
      <c r="D4" s="298" t="s">
        <v>30</v>
      </c>
      <c r="E4" s="298" t="s">
        <v>31</v>
      </c>
      <c r="F4" s="298" t="s">
        <v>32</v>
      </c>
      <c r="G4" s="298" t="s">
        <v>33</v>
      </c>
      <c r="H4" s="310" t="s">
        <v>52</v>
      </c>
      <c r="I4" s="298" t="s">
        <v>34</v>
      </c>
      <c r="J4" s="309"/>
      <c r="K4" s="298" t="s">
        <v>35</v>
      </c>
      <c r="L4" s="298" t="s">
        <v>36</v>
      </c>
      <c r="M4" s="298" t="s">
        <v>35</v>
      </c>
      <c r="N4" s="298" t="s">
        <v>37</v>
      </c>
      <c r="O4" s="298" t="s">
        <v>35</v>
      </c>
      <c r="P4" s="298" t="s">
        <v>37</v>
      </c>
      <c r="Q4" s="298" t="s">
        <v>38</v>
      </c>
      <c r="R4" s="298" t="s">
        <v>39</v>
      </c>
      <c r="S4" s="298" t="s">
        <v>36</v>
      </c>
      <c r="T4" s="298" t="s">
        <v>39</v>
      </c>
      <c r="U4" s="310" t="s">
        <v>36</v>
      </c>
      <c r="V4" s="298" t="s">
        <v>39</v>
      </c>
      <c r="W4" s="303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5"/>
      <c r="R5" s="305"/>
      <c r="S5" s="309"/>
      <c r="T5" s="305"/>
      <c r="U5" s="311"/>
      <c r="V5" s="299"/>
      <c r="W5" s="30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9" t="s">
        <v>210</v>
      </c>
      <c r="B1" s="319"/>
      <c r="C1" s="319"/>
      <c r="D1" s="319"/>
      <c r="E1" s="319"/>
      <c r="F1" s="319"/>
      <c r="G1" s="31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0" t="e">
        <f>#REF!</f>
        <v>#REF!</v>
      </c>
      <c r="C2" s="321"/>
      <c r="D2" s="32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7">
        <f>+$B$6*$F$7/$C$7</f>
        <v>111000</v>
      </c>
      <c r="C8" s="317"/>
      <c r="D8" s="31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7" t="e">
        <f>+ ROUND((B11-B19)*F10/C10,0)</f>
        <v>#REF!</v>
      </c>
      <c r="C12" s="317"/>
      <c r="D12" s="31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8" t="s">
        <v>212</v>
      </c>
      <c r="C13" s="318"/>
      <c r="D13" s="31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7">
        <f>+IF($E$13=1,ROUNDDOWN($B$8*$F$10/$C$10,0),IF(MROUND($B$8*$F$10/$C$10,10)-($B$8*$F$10/$C$10)&gt;0,MROUND($B$8*$F$10/$C$10,10)-10,MROUND($B$8*$F$10/$C$10,10)))</f>
        <v>55500</v>
      </c>
      <c r="C14" s="317"/>
      <c r="D14" s="31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7">
        <f>ROUNDDOWN($B$8*$F$10/$C$10,0)-B14</f>
        <v>0</v>
      </c>
      <c r="C15" s="317"/>
      <c r="D15" s="31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8" t="s">
        <v>223</v>
      </c>
      <c r="C16" s="318"/>
      <c r="D16" s="31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7">
        <f>+IF($E$16=1,B17*B15,0)</f>
        <v>0</v>
      </c>
      <c r="C18" s="317"/>
      <c r="D18" s="31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7">
        <f>+B19*B14</f>
        <v>555000000</v>
      </c>
      <c r="C20" s="317"/>
      <c r="D20" s="31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2" zoomScale="87" zoomScaleNormal="87" zoomScaleSheetLayoutView="87" workbookViewId="0">
      <selection activeCell="J40" sqref="J40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9" t="s">
        <v>561</v>
      </c>
      <c r="C1" s="349"/>
      <c r="D1" s="349"/>
      <c r="E1" s="349"/>
      <c r="F1" s="349"/>
      <c r="G1" s="349"/>
    </row>
    <row r="2" spans="2:7" ht="15.75" customHeight="1">
      <c r="B2" s="346" t="s">
        <v>562</v>
      </c>
      <c r="C2" s="346"/>
      <c r="D2" s="346"/>
      <c r="E2" s="346"/>
      <c r="F2" s="346"/>
      <c r="G2" s="346"/>
    </row>
    <row r="3" spans="2:7" ht="19.5" customHeight="1">
      <c r="B3" s="347" t="s">
        <v>581</v>
      </c>
      <c r="C3" s="347"/>
      <c r="D3" s="347"/>
      <c r="E3" s="347"/>
      <c r="F3" s="347"/>
      <c r="G3" s="347"/>
    </row>
    <row r="4" spans="2:7" ht="18" customHeight="1">
      <c r="B4" s="348" t="s">
        <v>563</v>
      </c>
      <c r="C4" s="348"/>
      <c r="D4" s="348"/>
      <c r="E4" s="348"/>
      <c r="F4" s="348"/>
      <c r="G4" s="34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9" t="s">
        <v>564</v>
      </c>
      <c r="C6" s="349"/>
      <c r="D6" s="349"/>
      <c r="E6" s="349"/>
      <c r="F6" s="349"/>
      <c r="G6" s="349"/>
    </row>
    <row r="7" spans="2:7" ht="15.75" customHeight="1">
      <c r="B7" s="349" t="s">
        <v>565</v>
      </c>
      <c r="C7" s="349"/>
      <c r="D7" s="349"/>
      <c r="E7" s="349"/>
      <c r="F7" s="349"/>
      <c r="G7" s="349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68" t="s">
        <v>570</v>
      </c>
      <c r="C18" s="368"/>
      <c r="D18" s="368"/>
      <c r="E18" s="161" t="str">
        <f>"Từ ngày "&amp;TEXT(G25+1,"dd/mm/yyyy")&amp;" đến "&amp;TEXT(F25,"dd/mm/yyyy")</f>
        <v>Từ ngày 26/01/2026 đến 01/02/2026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26/01/2026 to 01/02/2026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46055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58">
        <f>E20</f>
        <v>46055</v>
      </c>
      <c r="F21" s="358"/>
      <c r="G21" s="358"/>
      <c r="H21" s="358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0" t="s">
        <v>531</v>
      </c>
      <c r="C23" s="351"/>
      <c r="D23" s="350" t="s">
        <v>541</v>
      </c>
      <c r="E23" s="351"/>
      <c r="F23" s="264" t="s">
        <v>542</v>
      </c>
      <c r="G23" s="264" t="s">
        <v>542</v>
      </c>
      <c r="I23" s="179"/>
      <c r="L23" s="184"/>
    </row>
    <row r="24" spans="2:12" ht="15.75" customHeight="1">
      <c r="B24" s="352" t="s">
        <v>27</v>
      </c>
      <c r="C24" s="353"/>
      <c r="D24" s="354" t="s">
        <v>330</v>
      </c>
      <c r="E24" s="355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46054</v>
      </c>
      <c r="G25" s="188">
        <v>46047</v>
      </c>
      <c r="H25" s="189"/>
      <c r="I25" s="179"/>
      <c r="L25" s="184"/>
    </row>
    <row r="26" spans="2:12" ht="15.75" customHeight="1">
      <c r="B26" s="344" t="s">
        <v>572</v>
      </c>
      <c r="C26" s="34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2">
        <v>1</v>
      </c>
      <c r="C28" s="343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87882378840</v>
      </c>
      <c r="G30" s="163">
        <v>90500547351</v>
      </c>
      <c r="H30" s="205"/>
      <c r="I30" s="206"/>
      <c r="J30" s="205"/>
      <c r="K30" s="205"/>
      <c r="L30" s="184"/>
    </row>
    <row r="31" spans="2:12" ht="15.75" customHeight="1">
      <c r="B31" s="339">
        <v>1.2</v>
      </c>
      <c r="C31" s="340"/>
      <c r="D31" s="207" t="s">
        <v>584</v>
      </c>
      <c r="E31" s="208"/>
      <c r="F31" s="246">
        <f>G35</f>
        <v>14277.15</v>
      </c>
      <c r="G31" s="246">
        <v>14480.31</v>
      </c>
      <c r="H31" s="205"/>
      <c r="I31" s="206"/>
      <c r="J31" s="205"/>
      <c r="K31" s="205"/>
      <c r="L31" s="184"/>
    </row>
    <row r="32" spans="2:12" ht="15.75" customHeight="1">
      <c r="B32" s="342">
        <v>2</v>
      </c>
      <c r="C32" s="343"/>
      <c r="D32" s="197" t="s">
        <v>548</v>
      </c>
      <c r="E32" s="198"/>
      <c r="F32" s="247"/>
      <c r="G32" s="247"/>
      <c r="H32" s="205"/>
      <c r="I32" s="296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91494119559</v>
      </c>
      <c r="G34" s="163">
        <v>87882378840</v>
      </c>
      <c r="H34" s="205"/>
      <c r="I34" s="206"/>
      <c r="J34" s="205"/>
      <c r="K34" s="205"/>
      <c r="L34" s="210"/>
    </row>
    <row r="35" spans="2:12" ht="15.75" customHeight="1">
      <c r="B35" s="339">
        <v>2.2000000000000002</v>
      </c>
      <c r="C35" s="340"/>
      <c r="D35" s="211" t="s">
        <v>586</v>
      </c>
      <c r="E35" s="202"/>
      <c r="F35" s="295">
        <v>15200.68</v>
      </c>
      <c r="G35" s="246">
        <v>14277.15</v>
      </c>
      <c r="H35" s="205"/>
      <c r="I35" s="206"/>
      <c r="J35" s="205"/>
      <c r="K35" s="205"/>
    </row>
    <row r="36" spans="2:12" ht="15.75" customHeight="1">
      <c r="B36" s="359">
        <v>3</v>
      </c>
      <c r="C36" s="360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3611740719</v>
      </c>
      <c r="G37" s="262">
        <v>-2618168511</v>
      </c>
      <c r="H37" s="205"/>
      <c r="I37" s="206"/>
      <c r="J37" s="205"/>
      <c r="K37" s="205"/>
    </row>
    <row r="38" spans="2:12" ht="15.75" customHeight="1">
      <c r="B38" s="361">
        <v>3.1</v>
      </c>
      <c r="C38" s="362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5562929757</v>
      </c>
      <c r="G39" s="262">
        <v>-1225435912</v>
      </c>
      <c r="H39" s="205"/>
      <c r="I39" s="206"/>
      <c r="J39" s="205"/>
      <c r="K39" s="205"/>
    </row>
    <row r="40" spans="2:12" ht="15.75" customHeight="1">
      <c r="B40" s="337">
        <v>3.2</v>
      </c>
      <c r="C40" s="33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-1951189038</v>
      </c>
      <c r="G41" s="273">
        <v>-1392732599</v>
      </c>
      <c r="H41" s="205"/>
      <c r="I41" s="206"/>
      <c r="J41" s="205"/>
      <c r="K41" s="205"/>
    </row>
    <row r="42" spans="2:12" ht="15.75" customHeight="1">
      <c r="B42" s="337">
        <v>3.3</v>
      </c>
      <c r="C42" s="33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59">
        <v>4</v>
      </c>
      <c r="C44" s="363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6.4685879184571249E-2</v>
      </c>
      <c r="G45" s="253">
        <v>-1.4030086372460282E-2</v>
      </c>
      <c r="H45" s="205"/>
      <c r="I45" s="206"/>
      <c r="J45" s="205"/>
      <c r="K45" s="205"/>
    </row>
    <row r="46" spans="2:12" ht="15.75" customHeight="1">
      <c r="B46" s="359">
        <v>5</v>
      </c>
      <c r="C46" s="363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4">
        <v>5.0999999999999996</v>
      </c>
      <c r="C48" s="365"/>
      <c r="D48" s="230" t="s">
        <v>587</v>
      </c>
      <c r="E48" s="204"/>
      <c r="F48" s="369">
        <v>96031008376</v>
      </c>
      <c r="G48" s="369">
        <v>96031008376</v>
      </c>
      <c r="H48" s="205"/>
      <c r="I48" s="206"/>
      <c r="J48" s="205"/>
      <c r="K48" s="205"/>
    </row>
    <row r="49" spans="2:11" ht="15.75" customHeight="1">
      <c r="B49" s="364">
        <v>5.2</v>
      </c>
      <c r="C49" s="365"/>
      <c r="D49" s="231" t="s">
        <v>588</v>
      </c>
      <c r="E49" s="232"/>
      <c r="F49" s="369">
        <v>62484838790</v>
      </c>
      <c r="G49" s="369">
        <v>62484838790</v>
      </c>
      <c r="H49" s="205"/>
      <c r="I49" s="206"/>
      <c r="J49" s="205"/>
      <c r="K49" s="205"/>
    </row>
    <row r="50" spans="2:11" ht="15.75" customHeight="1">
      <c r="B50" s="366">
        <v>6</v>
      </c>
      <c r="C50" s="367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4">
        <v>6.1</v>
      </c>
      <c r="C51" s="365">
        <v>6.1</v>
      </c>
      <c r="D51" s="235" t="s">
        <v>589</v>
      </c>
      <c r="E51" s="236"/>
      <c r="F51" s="263">
        <v>8671.36</v>
      </c>
      <c r="G51" s="263">
        <v>8146.05</v>
      </c>
      <c r="H51" s="205"/>
      <c r="I51" s="206"/>
      <c r="J51" s="205"/>
      <c r="K51" s="205"/>
    </row>
    <row r="52" spans="2:11" ht="15.75" customHeight="1">
      <c r="B52" s="364">
        <v>6.2</v>
      </c>
      <c r="C52" s="365"/>
      <c r="D52" s="203" t="s">
        <v>590</v>
      </c>
      <c r="E52" s="230"/>
      <c r="F52" s="297">
        <f>F51*F35</f>
        <v>131810568.52480002</v>
      </c>
      <c r="G52" s="297">
        <v>116302377.75749999</v>
      </c>
      <c r="H52" s="205"/>
      <c r="I52" s="206"/>
      <c r="J52" s="205"/>
      <c r="K52" s="205"/>
    </row>
    <row r="53" spans="2:11" ht="15.75" customHeight="1">
      <c r="B53" s="364">
        <v>6.2</v>
      </c>
      <c r="C53" s="365">
        <v>6.3</v>
      </c>
      <c r="D53" s="230" t="s">
        <v>598</v>
      </c>
      <c r="E53" s="230"/>
      <c r="F53" s="277">
        <f>F52/F34</f>
        <v>1.4406452475866707E-3</v>
      </c>
      <c r="G53" s="277">
        <v>1.323386773237464E-3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4" t="s">
        <v>557</v>
      </c>
      <c r="G55" s="334"/>
    </row>
    <row r="56" spans="2:11">
      <c r="C56" s="239"/>
      <c r="D56" s="293" t="s">
        <v>591</v>
      </c>
      <c r="E56" s="290"/>
      <c r="F56" s="333" t="s">
        <v>558</v>
      </c>
      <c r="G56" s="334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5"/>
      <c r="G65" s="335"/>
    </row>
    <row r="66" spans="2:12" s="280" customFormat="1" ht="15.75">
      <c r="B66" s="278" t="s">
        <v>594</v>
      </c>
      <c r="C66" s="278"/>
      <c r="D66" s="278"/>
      <c r="E66" s="278"/>
      <c r="F66" s="341" t="s">
        <v>595</v>
      </c>
      <c r="G66" s="341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6"/>
      <c r="G69" s="336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EhXYErxse/aRZuKsYRCJl363XIg=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PdQtVGRyvPCCeyFGVsEiKTwFJEw=</DigestValue>
    </Reference>
  </SignedInfo>
  <SignatureValue>f/6YljAUNrRjgGrF+/5/svY8ujPiHDaKkfxBQQsEZX6D7N6wUZP//IU8grQTqizPanFtdcvP+KlE
8tl9UxiHQDEUSTAMBbW69eGuHrxQo4ynBp2DzTcuBgecITkxBs6PJy/WdBcHrH6d50FcXcyFvrSe
WZI28EDMpsGYZOrt7mSo1Rnx9pg4rbHMNtWXqI+26+Tt1wLOlmRdquDWhHbzpzdwwCcvPleOr8sB
KB02sjltsjEyuvOkfRxR23aLkEyQmOcjxHkxOQovlDs3OVkXSRgpKYMqBWodBCT8kM74ACIbisqK
JZGW3MpVKOHhGnm3A8+ZifoNfmeVY8zDqy2Nkw==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vJFy9CvLjN+zBeaw/BlR1Dc0JF4=</DigestValue>
      </Reference>
      <Reference URI="/xl/worksheets/sheet6.xml?ContentType=application/vnd.openxmlformats-officedocument.spreadsheetml.worksheet+xml">
        <DigestMethod Algorithm="http://www.w3.org/2000/09/xmldsig#sha1"/>
        <DigestValue>DBzi84cz3IiLnt/bZToYZjUpayM=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UI3S682nyhQMXF42nVzdL+Qnhtk=</DigestValue>
      </Reference>
      <Reference URI="/xl/worksheets/sheet2.xml?ContentType=application/vnd.openxmlformats-officedocument.spreadsheetml.worksheet+xml">
        <DigestMethod Algorithm="http://www.w3.org/2000/09/xmldsig#sha1"/>
        <DigestValue>r/FSlYHE9UUy7BMs+F7vF741E4w=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PUMAeNq+SBEYTqQ0kYYxYfyUI7g=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USkm68QffFtxbF6j/uocoWZ3OkM=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2026-02-02T06:44:09Z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2026-02-02T06:44:09Z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VaQnL1oc9gsTqcMr/weLxUNLcUn7ILYKm7F4xg0az2w=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Sowb8CteF3eclWxYhVAVlxGfxDNU04bC0LaA1/A+VkA=</DigestValue>
    </Reference>
  </SignedInfo>
  <SignatureValue>aXGJ7ynS+J4Rb4ZVVPekOmgwsoRleXJv5Bl0d112O35vjwaTdqW75fQ57zaJ2/FSj12VCZ589Y0+
C21lJZ2tJl6PnKP1J2BezJLqv+W4eFBFTxplzvEc9imG78tE7Rutf+rAwEe5DpfVcOYjVRdsszFE
HcpaHXe5Ql3VAg4/oe6doy3BgkRUv9PxndZHG4aazSRQDGzwLqtzC4MbLRsB4l9cOv83QfqoxlDx
P52HCC2yJ78K0XU+oa18mcgAOUsBfRizvH74/X7CXv9M4TQ9kx7P/9XUib47SdJi4actG6z9HumV
iW/VfRD+KB4vgBzDnsJgbuAnNvUuFZoYyJ/4KQ==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yGrDcboTXq88DoRtHnTARtjyUK3UB8KumbU6iBjAvFg=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vDLZw89vt7GYjxp1yCdmHSzG8K1YfpISyF6dLDQK64Y=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2026-02-02T09:25:37Z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2026-02-02T09:25:37Z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2026-02-02T05:54:06Z</dcterms:modified>
</cp:coreProperties>
</file>