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20" i="27" l="1"/>
  <c r="F52" i="27" l="1"/>
  <c r="F25" i="27" l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<sst xmlns="http://schemas.openxmlformats.org/spreadsheetml/2006/main" count="1392" uniqueCount="599">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</sst>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48" fillId="0" borderId="0" xfId="0" applyFont="1" applyFill="1" applyBorder="1" applyAlignment="1">
      <alignment horizontal="justify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8" t="s">
        <v>50</v>
      </c>
      <c r="B2" s="319"/>
      <c r="C2" s="319"/>
      <c r="D2" s="319"/>
      <c r="E2" s="319"/>
      <c r="F2" s="31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0" t="s">
        <v>51</v>
      </c>
      <c r="D3" s="320"/>
      <c r="E3" s="320"/>
      <c r="F3" s="320"/>
      <c r="G3" s="320"/>
      <c r="H3" s="320"/>
      <c r="I3" s="320"/>
      <c r="J3" s="320"/>
      <c r="K3" s="320"/>
      <c r="L3" s="320"/>
      <c r="M3" s="302" t="s">
        <v>23</v>
      </c>
      <c r="N3" s="310"/>
      <c r="O3" s="311" t="s">
        <v>24</v>
      </c>
      <c r="P3" s="312"/>
      <c r="Q3" s="302" t="s">
        <v>5</v>
      </c>
      <c r="R3" s="302"/>
      <c r="S3" s="310"/>
      <c r="T3" s="313"/>
      <c r="U3" s="304" t="s">
        <v>26</v>
      </c>
      <c r="V3" s="305"/>
      <c r="W3" s="306" t="s">
        <v>25</v>
      </c>
    </row>
    <row r="4" spans="1:23" ht="12.75" customHeight="1">
      <c r="A4" s="310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14" t="s">
        <v>52</v>
      </c>
      <c r="I4" s="302" t="s">
        <v>34</v>
      </c>
      <c r="J4" s="313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14" t="s">
        <v>36</v>
      </c>
      <c r="V4" s="302" t="s">
        <v>39</v>
      </c>
      <c r="W4" s="307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09"/>
      <c r="R5" s="309"/>
      <c r="S5" s="313"/>
      <c r="T5" s="309"/>
      <c r="U5" s="315"/>
      <c r="V5" s="303"/>
      <c r="W5" s="30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6"/>
      <c r="C3" s="326"/>
      <c r="D3" s="326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6">
        <v>111000</v>
      </c>
      <c r="C6" s="326"/>
      <c r="D6" s="326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1">
        <f>+$B$6*$F$7/$C$7</f>
        <v>111000</v>
      </c>
      <c r="C8" s="321"/>
      <c r="D8" s="32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6" t="e">
        <f>VLOOKUP(I11,#REF!,4,0)*1000</f>
        <v>#REF!</v>
      </c>
      <c r="C11" s="326"/>
      <c r="D11" s="326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1" t="e">
        <f>+ ROUND((B11-B19)*F10/C10,0)</f>
        <v>#REF!</v>
      </c>
      <c r="C12" s="321"/>
      <c r="D12" s="32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2" t="s">
        <v>212</v>
      </c>
      <c r="C13" s="322"/>
      <c r="D13" s="32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1">
        <f>+IF($E$13=1,ROUNDDOWN($B$8*$F$10/$C$10,0),IF(MROUND($B$8*$F$10/$C$10,10)-($B$8*$F$10/$C$10)&gt;0,MROUND($B$8*$F$10/$C$10,10)-10,MROUND($B$8*$F$10/$C$10,10)))</f>
        <v>55500</v>
      </c>
      <c r="C14" s="321"/>
      <c r="D14" s="32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1">
        <f>ROUNDDOWN($B$8*$F$10/$C$10,0)-B14</f>
        <v>0</v>
      </c>
      <c r="C15" s="321"/>
      <c r="D15" s="32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2" t="s">
        <v>223</v>
      </c>
      <c r="C16" s="322"/>
      <c r="D16" s="32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6">
        <v>10000</v>
      </c>
      <c r="C17" s="326"/>
      <c r="D17" s="326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1">
        <f>+IF($E$16=1,B17*B15,0)</f>
        <v>0</v>
      </c>
      <c r="C18" s="321"/>
      <c r="D18" s="32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6">
        <v>10000</v>
      </c>
      <c r="C19" s="326"/>
      <c r="D19" s="326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1">
        <f>+B19*B14</f>
        <v>555000000</v>
      </c>
      <c r="C20" s="321"/>
      <c r="D20" s="32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17" zoomScale="77" zoomScaleNormal="77" zoomScaleSheetLayoutView="77" workbookViewId="0">
      <selection activeCell="K47" sqref="K47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8" t="s">
        <v>561</v>
      </c>
      <c r="C1" s="358"/>
      <c r="D1" s="358"/>
      <c r="E1" s="358"/>
      <c r="F1" s="358"/>
      <c r="G1" s="358"/>
    </row>
    <row r="2" spans="2:7" ht="15.75" customHeight="1">
      <c r="B2" s="355" t="s">
        <v>562</v>
      </c>
      <c r="C2" s="355"/>
      <c r="D2" s="355"/>
      <c r="E2" s="355"/>
      <c r="F2" s="355"/>
      <c r="G2" s="355"/>
    </row>
    <row r="3" spans="2:7" ht="19.5" customHeight="1">
      <c r="B3" s="356" t="s">
        <v>582</v>
      </c>
      <c r="C3" s="356"/>
      <c r="D3" s="356"/>
      <c r="E3" s="356"/>
      <c r="F3" s="356"/>
      <c r="G3" s="356"/>
    </row>
    <row r="4" spans="2:7" ht="18" customHeight="1">
      <c r="B4" s="357" t="s">
        <v>563</v>
      </c>
      <c r="C4" s="357"/>
      <c r="D4" s="357"/>
      <c r="E4" s="357"/>
      <c r="F4" s="357"/>
      <c r="G4" s="357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8" t="s">
        <v>564</v>
      </c>
      <c r="C6" s="358"/>
      <c r="D6" s="358"/>
      <c r="E6" s="358"/>
      <c r="F6" s="358"/>
      <c r="G6" s="358"/>
    </row>
    <row r="7" spans="2:7" ht="15.75" customHeight="1">
      <c r="B7" s="358" t="s">
        <v>565</v>
      </c>
      <c r="C7" s="358"/>
      <c r="D7" s="358"/>
      <c r="E7" s="358"/>
      <c r="F7" s="358"/>
      <c r="G7" s="358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1" t="s">
        <v>570</v>
      </c>
      <c r="C18" s="371"/>
      <c r="D18" s="371"/>
      <c r="E18" s="161" t="str">
        <f>"Từ ngày "&amp;TEXT(G25+1,"dd/mm/yyyy")&amp;" đến "&amp;TEXT(F25,"dd/mm/yyyy")</f>
        <v>Từ ngày 16/02/2026 đến 22/02/2026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16/02/2026 to 22/02/2026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46076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7">
        <f>E20</f>
        <v>46076</v>
      </c>
      <c r="F21" s="337"/>
      <c r="G21" s="337"/>
      <c r="H21" s="337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6" t="s">
        <v>531</v>
      </c>
      <c r="C23" s="347"/>
      <c r="D23" s="346" t="s">
        <v>541</v>
      </c>
      <c r="E23" s="347"/>
      <c r="F23" s="259" t="s">
        <v>542</v>
      </c>
      <c r="G23" s="259" t="s">
        <v>542</v>
      </c>
    </row>
    <row r="24" spans="2:12" ht="15.75" customHeight="1">
      <c r="B24" s="348" t="s">
        <v>27</v>
      </c>
      <c r="C24" s="349"/>
      <c r="D24" s="350" t="s">
        <v>330</v>
      </c>
      <c r="E24" s="351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46075</v>
      </c>
      <c r="G25" s="261">
        <v>46068</v>
      </c>
      <c r="H25" s="186"/>
    </row>
    <row r="26" spans="2:12" ht="15.75" customHeight="1">
      <c r="B26" s="372" t="s">
        <v>572</v>
      </c>
      <c r="C26" s="373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69">
        <v>1</v>
      </c>
      <c r="C28" s="370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6">
        <f>G34</f>
        <v>234929458293</v>
      </c>
      <c r="G30" s="265">
        <v>236284120321</v>
      </c>
      <c r="H30" s="198"/>
      <c r="J30" s="198"/>
      <c r="K30" s="198"/>
      <c r="L30" s="198"/>
    </row>
    <row r="31" spans="2:12" ht="15.75" customHeight="1">
      <c r="B31" s="344">
        <v>1.2</v>
      </c>
      <c r="C31" s="345"/>
      <c r="D31" s="199" t="s">
        <v>585</v>
      </c>
      <c r="E31" s="200"/>
      <c r="F31" s="255">
        <f>G35</f>
        <v>13862.6</v>
      </c>
      <c r="G31" s="266">
        <v>13694.61</v>
      </c>
      <c r="H31" s="198"/>
      <c r="J31" s="198"/>
      <c r="K31" s="198"/>
      <c r="L31" s="198"/>
    </row>
    <row r="32" spans="2:12" ht="15.75" customHeight="1">
      <c r="B32" s="369">
        <v>2</v>
      </c>
      <c r="C32" s="370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5">
        <v>234857843958</v>
      </c>
      <c r="G34" s="265">
        <v>234929458293</v>
      </c>
      <c r="H34" s="198"/>
      <c r="J34" s="198"/>
      <c r="K34" s="198"/>
      <c r="L34" s="198"/>
    </row>
    <row r="35" spans="2:12" ht="15.75" customHeight="1">
      <c r="B35" s="344">
        <v>2.2000000000000002</v>
      </c>
      <c r="C35" s="345"/>
      <c r="D35" s="202" t="s">
        <v>587</v>
      </c>
      <c r="E35" s="195"/>
      <c r="F35" s="268">
        <v>13858.37</v>
      </c>
      <c r="G35" s="268">
        <v>13862.6</v>
      </c>
      <c r="H35" s="198"/>
      <c r="J35" s="198"/>
      <c r="K35" s="198"/>
      <c r="L35" s="198"/>
    </row>
    <row r="36" spans="2:12" ht="15.75" customHeight="1">
      <c r="B36" s="359">
        <v>3</v>
      </c>
      <c r="C36" s="360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-71614335</v>
      </c>
      <c r="G37" s="271">
        <v>-1354662028</v>
      </c>
      <c r="H37" s="198"/>
      <c r="J37" s="198"/>
      <c r="K37" s="198"/>
      <c r="L37" s="198"/>
    </row>
    <row r="38" spans="2:12" ht="15.75" customHeight="1">
      <c r="B38" s="361">
        <v>3.1</v>
      </c>
      <c r="C38" s="362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-71614335</v>
      </c>
      <c r="G39" s="257">
        <v>2828695847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/>
      <c r="G41" s="271">
        <v>-4183357875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-3.0513756438188544E-4</v>
      </c>
      <c r="G45" s="241">
        <v>1.2266869958326598E-2</v>
      </c>
      <c r="H45" s="256"/>
      <c r="J45" s="198"/>
      <c r="K45" s="198"/>
      <c r="L45" s="198"/>
    </row>
    <row r="46" spans="2:12" ht="15.75" customHeight="1">
      <c r="B46" s="363">
        <v>5</v>
      </c>
      <c r="C46" s="364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67">
        <v>5.0999999999999996</v>
      </c>
      <c r="C48" s="368"/>
      <c r="D48" s="221" t="s">
        <v>588</v>
      </c>
      <c r="E48" s="197"/>
      <c r="F48" s="284">
        <v>312404171449</v>
      </c>
      <c r="G48" s="283">
        <v>312404171449</v>
      </c>
      <c r="H48" s="198"/>
      <c r="J48" s="198"/>
      <c r="K48" s="198"/>
      <c r="L48" s="198"/>
    </row>
    <row r="49" spans="2:12" ht="15.75" customHeight="1">
      <c r="B49" s="367">
        <v>5.2</v>
      </c>
      <c r="C49" s="368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65">
        <v>6</v>
      </c>
      <c r="C50" s="366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68485.25</v>
      </c>
      <c r="G51" s="268">
        <v>68485.25</v>
      </c>
      <c r="H51" s="249"/>
      <c r="J51" s="198"/>
      <c r="K51" s="198"/>
      <c r="L51" s="198"/>
    </row>
    <row r="52" spans="2:12" ht="15.75" customHeight="1">
      <c r="B52" s="367">
        <v>6.2</v>
      </c>
      <c r="C52" s="368"/>
      <c r="D52" s="196" t="s">
        <v>591</v>
      </c>
      <c r="E52" s="221"/>
      <c r="F52" s="285">
        <f>F51*F35</f>
        <v>949093934.04250002</v>
      </c>
      <c r="G52" s="285">
        <v>949383626.64999998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4.0411421566666E-3</v>
      </c>
      <c r="G53" s="274">
        <v>4.041143386394502E-3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9" t="s">
        <v>557</v>
      </c>
      <c r="G55" s="339"/>
      <c r="J55" s="288"/>
    </row>
    <row r="56" spans="2:12" s="186" customFormat="1">
      <c r="C56" s="286"/>
      <c r="D56" s="289" t="s">
        <v>592</v>
      </c>
      <c r="E56" s="287"/>
      <c r="F56" s="338" t="s">
        <v>558</v>
      </c>
      <c r="G56" s="339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301"/>
      <c r="C64" s="301"/>
    </row>
    <row r="65" spans="2:8" s="296" customFormat="1">
      <c r="B65" s="294" t="s">
        <v>595</v>
      </c>
      <c r="C65" s="294"/>
      <c r="D65" s="294"/>
      <c r="E65" s="294"/>
      <c r="F65" s="354" t="s">
        <v>596</v>
      </c>
      <c r="G65" s="354"/>
      <c r="H65" s="295"/>
    </row>
    <row r="66" spans="2:8" s="296" customFormat="1" ht="20.25" hidden="1" customHeight="1">
      <c r="B66" s="297" t="s">
        <v>598</v>
      </c>
      <c r="C66" s="275"/>
      <c r="D66" s="275"/>
      <c r="E66" s="275"/>
      <c r="F66" s="298"/>
      <c r="G66" s="299"/>
      <c r="H66" s="295"/>
    </row>
    <row r="67" spans="2:8" s="296" customFormat="1" ht="15.75" customHeight="1">
      <c r="B67" s="296" t="s">
        <v>597</v>
      </c>
      <c r="C67" s="276"/>
      <c r="D67" s="276"/>
      <c r="E67" s="276"/>
      <c r="G67" s="300"/>
      <c r="H67" s="295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40"/>
      <c r="G69" s="340"/>
    </row>
    <row r="70" spans="2:8" ht="14.25" customHeight="1">
      <c r="B70" s="230"/>
      <c r="C70" s="230"/>
      <c r="D70" s="277"/>
      <c r="E70" s="172"/>
      <c r="F70" s="341"/>
      <c r="G70" s="341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OP50aDw3CNpjeLPEmrYBy+RU7GE=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ewKOO0e+2kY51rFxE6xJ+lenaQs=</DigestValue>
    </Reference>
  </SignedInfo>
  <SignatureValue>AP5QC8mPM126PIFcIB0Ci5uv4l+90Z7yaV5L/0lW1kMnan8KeCmcpDk6QTVvOBzIcGSJqbJXxv+f
YJcJ3StdC/gQ/LaXaWlPYVsrqxbPernHFWqcbInb7AOkmXOwF4omByKthi7hPYiOu3Akjv9ya7iJ
9wLAHe/2rcaSiJ9UJxSejW7yjFqWN+Kx2oOUEgrXGkXG0CVL5gADs/FiPHsCoQ3XdTRJ42vpyda7
BrOgT0AXl+vCwvtoA2Mz1Jvunh53WtdjXbTmgMLmRX3u4dfAxgV6AmoHzU/F5HnArtj5FZbL7KmD
FKegWUZ67KPRriDwPQKE4aT6/YkFIf/MUu5fTQ==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rc0VQIFf2UkRrprhu0cCFruxAu4=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6EvLvYSaVKghsWfTthT6qj+ZBIA=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zrpu3MCUA9Mqum7ERijSbATd7lE=</DigestValue>
      </Reference>
      <Reference URI="/xl/worksheets/sheet2.xml?ContentType=application/vnd.openxmlformats-officedocument.spreadsheetml.worksheet+xml">
        <DigestMethod Algorithm="http://www.w3.org/2000/09/xmldsig#sha1"/>
        <DigestValue>p6KzJElqlIfaLqIScKLlxQfBJQM=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fB4QIMcEW8h1XNcY7kFDQMdxDhI=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TCyhskMVClhBcAgxbEBNtchmFiw=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2026-02-23T08:07:08Z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2026-02-23T08:07:08Z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UxM0jJOK3Dhr52W9atW7iDFM+rAyfXa/2YT2zVBhpqk=</DigestValue>
    </Reference>
    <Reference Type="http://www.w3.org/2000/09/xmldsig#Object" URI="#idOfficeObject">
      <DigestMethod Algorithm="http://www.w3.org/2001/04/xmlenc#sha256"/>
      <DigestValue>3zfxjvO13/0Hw8UyUIwAhwhlhor0Q+X4w4IFFLAmy1M=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GLMSavcV0pIlQCvXOrJhTWfrNE3tUYi1QY1JCZQTHEs=</DigestValue>
    </Reference>
  </SignedInfo>
  <SignatureValue>7AfbJkrS0vM6E8RVgX1RV7N99NMFD467DAg4NZwOey0qZa1aLnzXH1QalWGqruqRzNxFxYj3MnE1
w93Drm9RhDlbdJuOnaKiFYZVk9FD7WnXSxoq/I+HqnJ0vrw2NLUTKD+38snN3XdIBQk4FGQlGfrI
Z5rNnwYzWZPMN+++zw3U9A9B6tqdkXHUyo/3Vq7EzZd8uqnERjQH6qahTXbJuus+3vWE9o8Ja21r
qmeBatwvDT+Um3sSthvZWlwpQygVHLNcxwUinfX6Cv8OgAKjMMNXBxmhuOqtaXNmnlbv/U0lhaL2
cWzIZ9HdEv9oiVFuq/QvpMfNDqUWVq8s6+sEDg==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CzsfcQ3fMRLT6dsEy5RNb9/dnFi6susur0kUhYHsKsk=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SDsE7gJCaB1+ZY/pzx4ZsOOYp8oU/QK/H7kgkTmSgZg=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162sHh8utUYJR2SJpanJBjQzYoM8mYdYVkbNckIKYD4=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rukH2gVAfMeXkzdVTT/FPJgebhI3c+UX99AIT0ZlbBo=</DigestValue>
      </Reference>
      <Reference URI="/xl/worksheets/sheet3.xml?ContentType=application/vnd.openxmlformats-officedocument.spreadsheetml.worksheet+xml">
        <DigestMethod Algorithm="http://www.w3.org/2001/04/xmlenc#sha256"/>
        <DigestValue>SLwUrbOYDJ9wPXHtrHlQtVLVByc+lXO4JgNThzpDE0w=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a60vNu5xNiXk6O/ldz6+tZHBGQD1KEiPu+Txy6sKwBs=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2026-02-23T09:21:10Z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2026-02-23T09:21:10Z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2026-02-23T07:39:28Z</dcterms:modified>
</cp:coreProperties>
</file>