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<sst xmlns="http://schemas.openxmlformats.org/spreadsheetml/2006/main" count="1392" uniqueCount="599">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</sst>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36" t="s">
        <v>50</v>
      </c>
      <c r="B2" s="337"/>
      <c r="C2" s="337"/>
      <c r="D2" s="337"/>
      <c r="E2" s="337"/>
      <c r="F2" s="33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38" t="s">
        <v>51</v>
      </c>
      <c r="D3" s="338"/>
      <c r="E3" s="338"/>
      <c r="F3" s="338"/>
      <c r="G3" s="338"/>
      <c r="H3" s="338"/>
      <c r="I3" s="338"/>
      <c r="J3" s="338"/>
      <c r="K3" s="338"/>
      <c r="L3" s="338"/>
      <c r="M3" s="320" t="s">
        <v>23</v>
      </c>
      <c r="N3" s="328"/>
      <c r="O3" s="329" t="s">
        <v>24</v>
      </c>
      <c r="P3" s="330"/>
      <c r="Q3" s="320" t="s">
        <v>5</v>
      </c>
      <c r="R3" s="320"/>
      <c r="S3" s="328"/>
      <c r="T3" s="331"/>
      <c r="U3" s="322" t="s">
        <v>26</v>
      </c>
      <c r="V3" s="323"/>
      <c r="W3" s="324" t="s">
        <v>25</v>
      </c>
    </row>
    <row r="4" spans="1:23" ht="12.75" customHeight="1">
      <c r="A4" s="328" t="s">
        <v>27</v>
      </c>
      <c r="B4" s="320" t="s">
        <v>28</v>
      </c>
      <c r="C4" s="320" t="s">
        <v>29</v>
      </c>
      <c r="D4" s="320" t="s">
        <v>30</v>
      </c>
      <c r="E4" s="320" t="s">
        <v>31</v>
      </c>
      <c r="F4" s="320" t="s">
        <v>32</v>
      </c>
      <c r="G4" s="320" t="s">
        <v>33</v>
      </c>
      <c r="H4" s="332" t="s">
        <v>52</v>
      </c>
      <c r="I4" s="320" t="s">
        <v>34</v>
      </c>
      <c r="J4" s="331"/>
      <c r="K4" s="320" t="s">
        <v>35</v>
      </c>
      <c r="L4" s="320" t="s">
        <v>36</v>
      </c>
      <c r="M4" s="320" t="s">
        <v>35</v>
      </c>
      <c r="N4" s="320" t="s">
        <v>37</v>
      </c>
      <c r="O4" s="320" t="s">
        <v>35</v>
      </c>
      <c r="P4" s="320" t="s">
        <v>37</v>
      </c>
      <c r="Q4" s="320" t="s">
        <v>38</v>
      </c>
      <c r="R4" s="320" t="s">
        <v>39</v>
      </c>
      <c r="S4" s="320" t="s">
        <v>36</v>
      </c>
      <c r="T4" s="320" t="s">
        <v>39</v>
      </c>
      <c r="U4" s="332" t="s">
        <v>36</v>
      </c>
      <c r="V4" s="320" t="s">
        <v>39</v>
      </c>
      <c r="W4" s="325"/>
    </row>
    <row r="5" spans="1:23">
      <c r="A5" s="331"/>
      <c r="B5" s="331"/>
      <c r="C5" s="331"/>
      <c r="D5" s="331"/>
      <c r="E5" s="331"/>
      <c r="F5" s="331"/>
      <c r="G5" s="331"/>
      <c r="H5" s="333"/>
      <c r="I5" s="106" t="s">
        <v>40</v>
      </c>
      <c r="J5" s="106" t="s">
        <v>41</v>
      </c>
      <c r="K5" s="331"/>
      <c r="L5" s="331"/>
      <c r="M5" s="331"/>
      <c r="N5" s="331"/>
      <c r="O5" s="331"/>
      <c r="P5" s="331"/>
      <c r="Q5" s="327"/>
      <c r="R5" s="327"/>
      <c r="S5" s="331"/>
      <c r="T5" s="327"/>
      <c r="U5" s="333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4" t="s">
        <v>5</v>
      </c>
      <c r="B179" s="33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1" t="s">
        <v>210</v>
      </c>
      <c r="B1" s="341"/>
      <c r="C1" s="341"/>
      <c r="D1" s="341"/>
      <c r="E1" s="341"/>
      <c r="F1" s="341"/>
      <c r="G1" s="34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2" t="e">
        <f>#REF!</f>
        <v>#REF!</v>
      </c>
      <c r="C2" s="343"/>
      <c r="D2" s="34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4"/>
      <c r="C3" s="344"/>
      <c r="D3" s="34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5">
        <v>41948</v>
      </c>
      <c r="C4" s="345"/>
      <c r="D4" s="34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5">
        <v>41949</v>
      </c>
      <c r="C5" s="345"/>
      <c r="D5" s="34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4">
        <v>111000</v>
      </c>
      <c r="C6" s="344"/>
      <c r="D6" s="34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9">
        <f>+$B$6*$F$7/$C$7</f>
        <v>111000</v>
      </c>
      <c r="C8" s="339"/>
      <c r="D8" s="33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5" t="s">
        <v>226</v>
      </c>
      <c r="C9" s="345"/>
      <c r="D9" s="34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4" t="e">
        <f>VLOOKUP(I11,#REF!,4,0)*1000</f>
        <v>#REF!</v>
      </c>
      <c r="C11" s="344"/>
      <c r="D11" s="34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9" t="e">
        <f>+ ROUND((B11-B19)*F10/C10,0)</f>
        <v>#REF!</v>
      </c>
      <c r="C12" s="339"/>
      <c r="D12" s="33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0" t="s">
        <v>212</v>
      </c>
      <c r="C13" s="340"/>
      <c r="D13" s="34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9">
        <f>+IF($E$13=1,ROUNDDOWN($B$8*$F$10/$C$10,0),IF(MROUND($B$8*$F$10/$C$10,10)-($B$8*$F$10/$C$10)&gt;0,MROUND($B$8*$F$10/$C$10,10)-10,MROUND($B$8*$F$10/$C$10,10)))</f>
        <v>55500</v>
      </c>
      <c r="C14" s="339"/>
      <c r="D14" s="33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9">
        <f>ROUNDDOWN($B$8*$F$10/$C$10,0)-B14</f>
        <v>0</v>
      </c>
      <c r="C15" s="339"/>
      <c r="D15" s="33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0" t="s">
        <v>223</v>
      </c>
      <c r="C16" s="340"/>
      <c r="D16" s="34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4">
        <v>10000</v>
      </c>
      <c r="C17" s="344"/>
      <c r="D17" s="34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9">
        <f>+IF($E$16=1,B17*B15,0)</f>
        <v>0</v>
      </c>
      <c r="C18" s="339"/>
      <c r="D18" s="33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4">
        <v>10000</v>
      </c>
      <c r="C19" s="344"/>
      <c r="D19" s="34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9">
        <f>+B19*B14</f>
        <v>555000000</v>
      </c>
      <c r="C20" s="339"/>
      <c r="D20" s="33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5"/>
      <c r="C21" s="345"/>
      <c r="D21" s="34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6" t="s">
        <v>241</v>
      </c>
      <c r="F23" s="346"/>
      <c r="G23" s="34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topLeftCell="A29" zoomScale="93" zoomScaleNormal="93" workbookViewId="0">
      <selection activeCell="E51" sqref="E5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9" t="s">
        <v>561</v>
      </c>
      <c r="B1" s="369"/>
      <c r="C1" s="369"/>
      <c r="D1" s="369"/>
      <c r="E1" s="369"/>
      <c r="F1" s="369"/>
    </row>
    <row r="2" spans="1:6" ht="15.75" customHeight="1">
      <c r="A2" s="366" t="s">
        <v>562</v>
      </c>
      <c r="B2" s="366"/>
      <c r="C2" s="366"/>
      <c r="D2" s="366"/>
      <c r="E2" s="366"/>
      <c r="F2" s="366"/>
    </row>
    <row r="3" spans="1:6" ht="19.5" customHeight="1">
      <c r="A3" s="367" t="s">
        <v>580</v>
      </c>
      <c r="B3" s="367"/>
      <c r="C3" s="367"/>
      <c r="D3" s="367"/>
      <c r="E3" s="367"/>
      <c r="F3" s="367"/>
    </row>
    <row r="4" spans="1:6" ht="18" customHeight="1">
      <c r="A4" s="368" t="s">
        <v>563</v>
      </c>
      <c r="B4" s="368"/>
      <c r="C4" s="368"/>
      <c r="D4" s="368"/>
      <c r="E4" s="368"/>
      <c r="F4" s="36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9" t="s">
        <v>564</v>
      </c>
      <c r="B6" s="369"/>
      <c r="C6" s="369"/>
      <c r="D6" s="369"/>
      <c r="E6" s="369"/>
      <c r="F6" s="369"/>
    </row>
    <row r="7" spans="1:6" ht="15.75" customHeight="1">
      <c r="A7" s="369" t="s">
        <v>565</v>
      </c>
      <c r="B7" s="369"/>
      <c r="C7" s="369"/>
      <c r="D7" s="369"/>
      <c r="E7" s="369"/>
      <c r="F7" s="36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7" t="s">
        <v>570</v>
      </c>
      <c r="B18" s="377"/>
      <c r="C18" s="377"/>
      <c r="D18" s="161" t="str">
        <f>"Từ ngày "&amp;TEXT(F25+1,"dd/mm/yyyy")&amp;" đến "&amp;TEXT(E25,"dd/mm/yyyy")</f>
        <v>Từ ngày 26/01/2026 đến 01/02/2026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26/01/2026 to 01/02/2026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46055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46055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1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46054</v>
      </c>
      <c r="F25" s="186">
        <v>46047</v>
      </c>
      <c r="G25" s="187"/>
      <c r="I25" s="180"/>
    </row>
    <row r="26" spans="1:9" ht="15.75" customHeight="1">
      <c r="A26" s="364" t="s">
        <v>572</v>
      </c>
      <c r="B26" s="365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2">
        <v>1</v>
      </c>
      <c r="B28" s="363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8">
        <v>1.1000000000000001</v>
      </c>
      <c r="B30" s="379"/>
      <c r="C30" s="202" t="s">
        <v>582</v>
      </c>
      <c r="D30" s="203"/>
      <c r="E30" s="162">
        <f>F34</f>
        <v>116954900803</v>
      </c>
      <c r="F30" s="271">
        <v>121788311528</v>
      </c>
      <c r="G30" s="204"/>
      <c r="H30" s="204"/>
      <c r="I30" s="180"/>
    </row>
    <row r="31" spans="1:9" ht="15.75" customHeight="1">
      <c r="A31" s="360">
        <v>1.2</v>
      </c>
      <c r="B31" s="361"/>
      <c r="C31" s="205" t="s">
        <v>583</v>
      </c>
      <c r="D31" s="206"/>
      <c r="E31" s="249">
        <f>F35</f>
        <v>15097.8</v>
      </c>
      <c r="F31" s="272">
        <v>15170.81</v>
      </c>
      <c r="G31" s="204"/>
      <c r="H31" s="204"/>
      <c r="I31" s="180"/>
    </row>
    <row r="32" spans="1:9" ht="15.75" customHeight="1">
      <c r="A32" s="362">
        <v>2</v>
      </c>
      <c r="B32" s="363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8">
        <v>2.1</v>
      </c>
      <c r="B34" s="379"/>
      <c r="C34" s="202" t="s">
        <v>584</v>
      </c>
      <c r="D34" s="203"/>
      <c r="E34" s="162">
        <v>119959191219</v>
      </c>
      <c r="F34" s="271">
        <v>116954900803</v>
      </c>
      <c r="G34" s="204"/>
      <c r="H34" s="204"/>
      <c r="I34" s="209"/>
    </row>
    <row r="35" spans="1:9" ht="15.75" customHeight="1">
      <c r="A35" s="360">
        <v>2.2000000000000002</v>
      </c>
      <c r="B35" s="361"/>
      <c r="C35" s="210" t="s">
        <v>585</v>
      </c>
      <c r="D35" s="201"/>
      <c r="E35" s="249">
        <v>15524.56</v>
      </c>
      <c r="F35" s="272">
        <v>15097.8</v>
      </c>
      <c r="G35" s="204"/>
      <c r="H35" s="204"/>
    </row>
    <row r="36" spans="1:9" ht="15.75" customHeight="1">
      <c r="A36" s="380">
        <v>3</v>
      </c>
      <c r="B36" s="381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3004290416</v>
      </c>
      <c r="F37" s="276">
        <v>-4833410725</v>
      </c>
      <c r="G37" s="204"/>
      <c r="H37" s="204"/>
    </row>
    <row r="38" spans="1:9" ht="15.75" customHeight="1">
      <c r="A38" s="382">
        <v>3.1</v>
      </c>
      <c r="B38" s="383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3292174168</v>
      </c>
      <c r="F39" s="277">
        <v>-520017239</v>
      </c>
      <c r="G39" s="204"/>
      <c r="H39" s="204"/>
    </row>
    <row r="40" spans="1:9" ht="15.75" customHeight="1">
      <c r="A40" s="358">
        <v>3.2</v>
      </c>
      <c r="B40" s="35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-287883752</v>
      </c>
      <c r="F41" s="276">
        <v>-4313393486</v>
      </c>
      <c r="G41" s="204"/>
      <c r="H41" s="204"/>
    </row>
    <row r="42" spans="1:9" ht="15.75" customHeight="1">
      <c r="A42" s="358">
        <v>3.3</v>
      </c>
      <c r="B42" s="35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0">
        <v>4</v>
      </c>
      <c r="B44" s="384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2.8266369934692559E-2</v>
      </c>
      <c r="F45" s="282">
        <v>-4.8125314337204017E-3</v>
      </c>
      <c r="G45" s="195"/>
      <c r="H45" s="204"/>
    </row>
    <row r="46" spans="1:9" ht="15.75" customHeight="1">
      <c r="A46" s="380">
        <v>5</v>
      </c>
      <c r="B46" s="384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89">
        <v>5.0999999999999996</v>
      </c>
      <c r="B48" s="390"/>
      <c r="C48" s="234" t="s">
        <v>586</v>
      </c>
      <c r="D48" s="203"/>
      <c r="E48" s="300">
        <v>155963681155</v>
      </c>
      <c r="F48" s="301">
        <v>155963681155</v>
      </c>
      <c r="H48" s="204"/>
    </row>
    <row r="49" spans="1:12" ht="15.75" customHeight="1">
      <c r="A49" s="389">
        <v>5.2</v>
      </c>
      <c r="B49" s="390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87">
        <v>6</v>
      </c>
      <c r="B50" s="388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89">
        <v>6.1</v>
      </c>
      <c r="B51" s="390">
        <v>6.1</v>
      </c>
      <c r="C51" s="239" t="s">
        <v>594</v>
      </c>
      <c r="D51" s="240"/>
      <c r="E51" s="269">
        <v>41723.81</v>
      </c>
      <c r="F51" s="269">
        <v>15712.58</v>
      </c>
      <c r="G51" s="289"/>
      <c r="H51" s="204"/>
    </row>
    <row r="52" spans="1:12" ht="15.75" customHeight="1">
      <c r="A52" s="389">
        <v>6.2</v>
      </c>
      <c r="B52" s="390"/>
      <c r="C52" s="202" t="s">
        <v>588</v>
      </c>
      <c r="D52" s="234"/>
      <c r="E52" s="290">
        <f>E35*E51</f>
        <v>647743791.77359998</v>
      </c>
      <c r="F52" s="269">
        <v>237225390.324</v>
      </c>
      <c r="G52" s="288"/>
      <c r="H52" s="204"/>
    </row>
    <row r="53" spans="1:12" ht="15.75" customHeight="1" thickBot="1">
      <c r="A53" s="385">
        <v>6.2</v>
      </c>
      <c r="B53" s="386">
        <v>6.3</v>
      </c>
      <c r="C53" s="241" t="s">
        <v>593</v>
      </c>
      <c r="D53" s="241"/>
      <c r="E53" s="270">
        <f>E52/E34</f>
        <v>5.3997012249862994E-3</v>
      </c>
      <c r="F53" s="270">
        <v>2.0283492927208311E-3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6" t="s">
        <v>557</v>
      </c>
      <c r="F55" s="356"/>
    </row>
    <row r="56" spans="1:12">
      <c r="B56" s="244"/>
      <c r="C56" s="246" t="s">
        <v>589</v>
      </c>
      <c r="D56" s="245"/>
      <c r="E56" s="355" t="s">
        <v>558</v>
      </c>
      <c r="F56" s="356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57" t="s">
        <v>596</v>
      </c>
      <c r="F63" s="357"/>
      <c r="G63" s="308"/>
      <c r="H63" s="312"/>
      <c r="I63" s="313"/>
      <c r="J63" s="314"/>
      <c r="K63" s="315"/>
      <c r="L63" s="315"/>
    </row>
    <row r="64" spans="1:12" s="307" customFormat="1" ht="15.75" hidden="1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E63:F63"/>
    <mergeCell ref="A40:B40"/>
    <mergeCell ref="A35:B35"/>
    <mergeCell ref="A31:B31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n7fmgMPeSp0/MFcKExGZuDuxK5Q=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cVY4OjQdYJzvLenLFLJLp6VBxkE=</DigestValue>
    </Reference>
  </SignedInfo>
  <SignatureValue>tVWVE5gurKIAdsKuY5WATDFP0T3u3pnH9Vy5dSV/96SID6LRrSUezjx9suuclzQM2KnNWIz+raM3
4BAYFWi88o4mJlgBebl2XMpNXfuot3rMrdceVeiCkSZa3pzvgq7RpaGwAuW92ayTNZaM9jji3b74
tsJlyeZRDGwLdVF48Me//nShZRf/4/MSSLavqdd8xBFaBNQZSYwjocdtaLSn56i0IIG60o5i6rgT
fV+gs91B4rL7N6BhO8ax5gkcwOAqFWP6L25SRZu3CkUOtpVtmwdkeimUn1K4b8p7o6Y6BFiXUNCr
C6Ld9hAn6ldYOgKW6BYOboL/H/eUwBGjKtpCqQ==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3++oNosJdc4YTuRZePPaLfCpobk=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+nSRZaWM0cvcUcq2j20vk6mltEg=</DigestValue>
      </Reference>
      <Reference URI="/xl/worksheets/sheet2.xml?ContentType=application/vnd.openxmlformats-officedocument.spreadsheetml.worksheet+xml">
        <DigestMethod Algorithm="http://www.w3.org/2000/09/xmldsig#sha1"/>
        <DigestValue>gLuX0y3ij0QI4f8t+hoVOHA1LyU=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fqBOvInZaMAAe42ndY8NcQxw5uc=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/kx7l/PKAY6qebqMBOc1cgtMrzg=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2026-02-02T06:41:37Z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2026-02-02T06:41:37Z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k0mJS2U9ic+rDArye/op2dDNOV//9NsBPOYZJFAn4NA=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A+lgditxKgQFxlT6H5+6GGSuba/9nDFKBZwXjtOCNo8=</DigestValue>
    </Reference>
  </SignedInfo>
  <SignatureValue>B81H/gjA/LVyW4yzJeDyQmROXTcVu+RuM+hM7juTq3FIyLk3cUH/KF3nzIuhvVRx9JzEKynYSdRv
iFRgdHQAk7tChop+RWvBUGL/U9uQOpxoEmV+mTuKB49MnWMitEV1J+GOmMMH3zeBRtcKMit1ue8m
UeuJghhk6FHm8eNPLXIriH/x2IG+Hd0IQ0bxX5UCGupT3kU0HqbN6q27az/hEF5TApp3WJCL5YgT
g62CX4T+1vSbDYe+nrtT6+CuunNh0PcbAuUeZARUqNCbZsk3mxwRqiZ93nuLWZ0t0B0q2MFjmEJy
D1s2CYg+kPw9/iAshb3whgdFdeTt4tjP9vpQHA==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YswarNtg3j0qLBIGjbPE4b9RKrHeJ0qN6dZflMNsXg8=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45TIuSveIMJ/7/S5D2YajbyOk8ccASH4JrQQuJp4swM=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sR1eFe4hORdU14yiLuWDBHokPUbcnWDvWXFKVcrjFDA=</DigestValue>
      </Reference>
      <Reference URI="/xl/worksheets/sheet3.xml?ContentType=application/vnd.openxmlformats-officedocument.spreadsheetml.worksheet+xml">
        <DigestMethod Algorithm="http://www.w3.org/2001/04/xmlenc#sha256"/>
        <DigestValue>s8dejDK9awqaf+89n050qUgXZWAHZMDw5NYpH2ZkaaI=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Z8ijyNCQDO7VEJnrBV3eKu2K+wAEI1b3pcpxka0kXkQ=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2026-02-02T11:25:59Z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2026-02-02T11:25:59Z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2026-02-02T04:42:35Z</dcterms:modified>
</cp:coreProperties>
</file>