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1280"/>
  </bookViews>
  <sheets>
    <sheet name="Tong quat" sheetId="1" r:id="rId1"/>
    <sheet name="QuyDinhGia_HangNgay" sheetId="2" r:id="rId2"/>
    <sheet name="DangHD_06123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4" i="1" l="1"/>
  <c r="D4" i="3" l="1"/>
  <c r="D11" i="3" s="1"/>
  <c r="D28" i="3" l="1"/>
  <c r="D29" i="3" s="1"/>
  <c r="D12" i="3" l="1"/>
  <c r="D6" i="3" l="1"/>
  <c r="D15" i="3" s="1"/>
  <c r="D24" i="3" l="1"/>
  <c r="D26" i="3" s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6" i="5"/>
  <c r="A67" i="5"/>
  <c r="A68" i="5"/>
  <c r="A70" i="5"/>
  <c r="A72" i="5"/>
  <c r="A73" i="5"/>
  <c r="A74" i="5"/>
  <c r="A75" i="5"/>
  <c r="A76" i="5"/>
  <c r="A77" i="5"/>
  <c r="A78" i="5"/>
  <c r="A79" i="5"/>
  <c r="A80" i="5"/>
  <c r="A81" i="5"/>
  <c r="A65" i="5" l="1"/>
  <c r="A71" i="5"/>
  <c r="A37" i="5"/>
  <c r="A69" i="5"/>
  <c r="A35" i="5" l="1"/>
</calcChain>
</file>

<file path=xl/comments1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<sst xmlns="http://schemas.openxmlformats.org/spreadsheetml/2006/main" count="224" uniqueCount="126">
  <si>
    <t>BÁO CÁO VỀ THAY ĐỔI GIÁ TRỊ TÀI SẢN RÒNG</t>
  </si>
  <si>
    <t>Kỳ báo cáo</t>
  </si>
  <si>
    <t xml:space="preserve"> </t>
  </si>
  <si>
    <t xml:space="preserve">Từ ngày: </t>
  </si>
  <si>
    <t xml:space="preserve">Đến ngày: </t>
  </si>
  <si>
    <t>Đơn vị tính: VNĐ</t>
  </si>
  <si>
    <t>Phụ lục XXIV 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</si>
  <si>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</si>
  <si>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</si>
  <si>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</si>
  <si>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</si>
  <si>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</si>
  <si>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</si>
  <si>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</si>
  <si>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</si>
  <si>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DangHD_06123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</si>
  <si>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</si>
  <si>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</si>
  <si>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</si>
  <si>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</si>
  <si>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</si>
  <si>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</si>
  <si>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</si>
  <si>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</t>
  </si>
  <si>
    <t>(Tổng) Giám đốc</t>
  </si>
  <si>
    <t>ngân hàng giám sát</t>
  </si>
  <si>
    <t>Công ty quản lý quỹ</t>
  </si>
  <si>
    <t>(Ký, ghi rõ họ tên và đóng dấu)</t>
  </si>
  <si>
    <t>Chỉ tiêu</t>
  </si>
  <si>
    <t>Mã chỉ tiêu</t>
  </si>
  <si>
    <t>Kỳ trước</t>
  </si>
  <si>
    <t>Giá trị tài sản ròng</t>
  </si>
  <si>
    <t>2131</t>
  </si>
  <si>
    <t>1.1</t>
  </si>
  <si>
    <t>của quỹ</t>
  </si>
  <si>
    <t>2132</t>
  </si>
  <si>
    <t>1.2</t>
  </si>
  <si>
    <t>của một lô chứng chỉ quỹ ETF</t>
  </si>
  <si>
    <t>2133</t>
  </si>
  <si>
    <t>1.3</t>
  </si>
  <si>
    <t>của một chứng chỉ quỹ</t>
  </si>
  <si>
    <t>2134</t>
  </si>
  <si>
    <t>Tỷ lệ sở hữu nước ngoài (không áp dụng đối với quỹ niêm yết)</t>
  </si>
  <si>
    <t>2135</t>
  </si>
  <si>
    <t>2.1</t>
  </si>
  <si>
    <t>Số lượng chứng chỉ quỹ</t>
  </si>
  <si>
    <t>2136</t>
  </si>
  <si>
    <t>2.2</t>
  </si>
  <si>
    <t>Tổng giá trị</t>
  </si>
  <si>
    <t>2137</t>
  </si>
  <si>
    <t>2.3</t>
  </si>
  <si>
    <t>Tỷ lệ sở hữu</t>
  </si>
  <si>
    <t>2138</t>
  </si>
  <si>
    <t>CHỈ TIÊU</t>
  </si>
  <si>
    <t>MÃ CHỈ TIÊU</t>
  </si>
  <si>
    <t>A</t>
  </si>
  <si>
    <t>2100</t>
  </si>
  <si>
    <t>A.1</t>
  </si>
  <si>
    <t>Giá trị đầu kỳ</t>
  </si>
  <si>
    <t>2101</t>
  </si>
  <si>
    <t>của quỹ/ công ty đầu tư chứng khoán</t>
  </si>
  <si>
    <t>2102</t>
  </si>
  <si>
    <t>2124</t>
  </si>
  <si>
    <t>của một chứng chỉ quỹ/ cổ phiếu</t>
  </si>
  <si>
    <t>2103</t>
  </si>
  <si>
    <t>A.2</t>
  </si>
  <si>
    <t>Giá trị cuối kỳ</t>
  </si>
  <si>
    <t>2104</t>
  </si>
  <si>
    <t>2105</t>
  </si>
  <si>
    <t>2125</t>
  </si>
  <si>
    <t>2106</t>
  </si>
  <si>
    <t>A.3</t>
  </si>
  <si>
    <t>Thay đổi giá trị tài sản ròng trong kỳ, trong đó</t>
  </si>
  <si>
    <t>2107</t>
  </si>
  <si>
    <t>Thay đổi do các hoạt động liên quan đến đầu tư của quỹ/công ty đầu tư chứng khoán trong kỳ</t>
  </si>
  <si>
    <t>2108</t>
  </si>
  <si>
    <t>Thay đổi do mua lại, phát hành thêm CCQ trong kỳ</t>
  </si>
  <si>
    <t>2126</t>
  </si>
  <si>
    <t>Thay đổi do việc phân phối thu nhập của quỹ/công ty đầu tư chứng khoán cho các nhà đầu tư trong kỳ</t>
  </si>
  <si>
    <t>2109</t>
  </si>
  <si>
    <t>A4</t>
  </si>
  <si>
    <t>Thay đổi giá trị tài sản ròng trên một chứng chỉ quỹ/cổ phiếu so với kỳ trước</t>
  </si>
  <si>
    <t>2127</t>
  </si>
  <si>
    <t>A5</t>
  </si>
  <si>
    <t>Giá trị tài sản ròng cao nhất/thấp nhất trong vòng 52 tuần gần nhất</t>
  </si>
  <si>
    <t>2110</t>
  </si>
  <si>
    <t>Giá trị cao nhất</t>
  </si>
  <si>
    <t>2111</t>
  </si>
  <si>
    <t>Giá trị thấp nhất</t>
  </si>
  <si>
    <t>2112</t>
  </si>
  <si>
    <t>A6</t>
  </si>
  <si>
    <t>2128</t>
  </si>
  <si>
    <t>2129</t>
  </si>
  <si>
    <t>2130</t>
  </si>
  <si>
    <t>B</t>
  </si>
  <si>
    <t>Giá trị thị trường (giá đóng cửa cuối phiên giao dịch trong ngày báo cáo) của một chứng chỉ quỹ/một cổ phiếu công ty đầu tư chứng khoán (áp dụng đối với quỹ/công ty đầu tư chứng khoán niêm yết)</t>
  </si>
  <si>
    <t>2114</t>
  </si>
  <si>
    <t>B1</t>
  </si>
  <si>
    <t>2115</t>
  </si>
  <si>
    <t>B2</t>
  </si>
  <si>
    <t>2116</t>
  </si>
  <si>
    <t>B3</t>
  </si>
  <si>
    <t>Thay đổi giá trị thị trường trong kỳ so với kỳ trước</t>
  </si>
  <si>
    <t>2117</t>
  </si>
  <si>
    <t>B4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</si>
  <si>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</si>
  <si>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2118</t>
  </si>
  <si>
    <t>Chênh lệch tuyệt đối *</t>
  </si>
  <si>
    <t>2119</t>
  </si>
  <si>
    <t>Chênh lệch tương đối (mức độ chiết khấu (-)/thặng dư (+))**</t>
  </si>
  <si>
    <t>2120</t>
  </si>
  <si>
    <t>B5</t>
  </si>
  <si>
    <t>Giá trị thị trường cao nhất/thấp nhất trong vòng 52 tuần gần nhất</t>
  </si>
  <si>
    <t>2121</t>
  </si>
  <si>
    <t>2122</t>
  </si>
  <si>
    <t>2123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</si>
  <si>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</si>
  <si>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</si>
  <si>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</si>
  <si>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</si>
  <si>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cổ phần Quản lý Quỹ Kỹ Thương</t>
  </si>
  <si>
    <t>Tên Ngân hàng giám sát: Ngân hàng TMCP Đầu tư và Phát triển Việt Nam, Chi Nhánh Hà Thành</t>
  </si>
  <si>
    <t>Tên Quỹ đầu tư bất động sản: Quỹ đầu tư bất động sản Techcom Việt Nam</t>
  </si>
  <si>
    <t>KỲ BÁO CÁO 17/02/2026</t>
  </si>
  <si>
    <t>Ngày lập báo cáo: 25/02/2026</t>
  </si>
  <si>
    <t>KỲ BÁO CÁO 24/02/2026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</si>
</sst>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sz val="10"/>
      <name val="Arial"/>
      <family val="2"/>
    </font>
    <font>
      <sz val="12"/>
      <color rgb="FFFF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5" applyNumberFormat="0" applyAlignment="0" applyProtection="0"/>
    <xf numFmtId="0" fontId="27" fillId="7" borderId="6" applyNumberFormat="0" applyAlignment="0" applyProtection="0"/>
    <xf numFmtId="0" fontId="28" fillId="7" borderId="5" applyNumberFormat="0" applyAlignment="0" applyProtection="0"/>
    <xf numFmtId="0" fontId="29" fillId="0" borderId="7" applyNumberFormat="0" applyFill="0" applyAlignment="0" applyProtection="0"/>
    <xf numFmtId="0" fontId="30" fillId="8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0" borderId="0">
      <alignment vertical="top"/>
    </xf>
    <xf numFmtId="164" fontId="2" fillId="0" borderId="0" applyFont="0" applyFill="0" applyBorder="0" applyAlignment="0" applyProtection="0"/>
    <xf numFmtId="0" fontId="2" fillId="9" borderId="9" applyNumberFormat="0" applyFont="0" applyAlignment="0" applyProtection="0"/>
    <xf numFmtId="16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right" vertical="justify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justify"/>
    </xf>
    <xf numFmtId="0" fontId="13" fillId="0" borderId="0" xfId="0" applyFont="1" applyAlignment="1">
      <alignment horizontal="center" vertical="justify"/>
    </xf>
    <xf numFmtId="0" fontId="14" fillId="2" borderId="1" xfId="0" applyFont="1" applyFill="1" applyBorder="1" applyAlignment="1">
      <alignment horizontal="center" vertical="justify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center" vertical="justify" wrapText="1"/>
    </xf>
    <xf numFmtId="165" fontId="10" fillId="0" borderId="1" xfId="1" applyNumberFormat="1" applyFont="1" applyFill="1" applyBorder="1" applyAlignment="1">
      <alignment horizontal="right"/>
    </xf>
    <xf numFmtId="164" fontId="0" fillId="0" borderId="0" xfId="1" applyFont="1"/>
    <xf numFmtId="164" fontId="10" fillId="0" borderId="1" xfId="1" applyNumberFormat="1" applyFont="1" applyFill="1" applyBorder="1" applyAlignment="1">
      <alignment horizontal="right"/>
    </xf>
    <xf numFmtId="10" fontId="4" fillId="0" borderId="1" xfId="1" applyNumberFormat="1" applyFont="1" applyFill="1" applyBorder="1" applyAlignment="1">
      <alignment horizontal="right"/>
    </xf>
    <xf numFmtId="10" fontId="10" fillId="0" borderId="1" xfId="1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37" fontId="4" fillId="0" borderId="12" xfId="1" applyNumberFormat="1" applyFont="1" applyFill="1" applyBorder="1" applyAlignment="1">
      <alignment horizontal="right"/>
    </xf>
    <xf numFmtId="164" fontId="4" fillId="0" borderId="13" xfId="45" applyNumberFormat="1" applyFont="1" applyFill="1" applyBorder="1" applyAlignment="1">
      <alignment horizontal="right"/>
    </xf>
    <xf numFmtId="37" fontId="4" fillId="0" borderId="13" xfId="1" applyNumberFormat="1" applyFont="1" applyFill="1" applyBorder="1" applyAlignment="1">
      <alignment horizontal="right"/>
    </xf>
    <xf numFmtId="39" fontId="4" fillId="0" borderId="13" xfId="1" applyNumberFormat="1" applyFont="1" applyFill="1" applyBorder="1" applyAlignment="1">
      <alignment horizontal="right"/>
    </xf>
    <xf numFmtId="165" fontId="4" fillId="0" borderId="14" xfId="45" applyNumberFormat="1" applyFont="1" applyFill="1" applyBorder="1" applyAlignment="1"/>
    <xf numFmtId="165" fontId="4" fillId="0" borderId="15" xfId="45" applyNumberFormat="1" applyFont="1" applyFill="1" applyBorder="1" applyAlignment="1"/>
    <xf numFmtId="10" fontId="4" fillId="0" borderId="16" xfId="46" applyNumberFormat="1" applyFont="1" applyFill="1" applyBorder="1" applyAlignment="1"/>
    <xf numFmtId="10" fontId="4" fillId="0" borderId="13" xfId="46" applyNumberFormat="1" applyFont="1" applyFill="1" applyBorder="1" applyAlignment="1"/>
    <xf numFmtId="165" fontId="4" fillId="0" borderId="17" xfId="45" applyNumberFormat="1" applyFont="1" applyFill="1" applyBorder="1" applyAlignment="1"/>
    <xf numFmtId="165" fontId="37" fillId="0" borderId="11" xfId="45" applyNumberFormat="1" applyFont="1" applyFill="1" applyBorder="1" applyAlignment="1"/>
    <xf numFmtId="165" fontId="37" fillId="0" borderId="18" xfId="45" applyNumberFormat="1" applyFont="1" applyFill="1" applyBorder="1" applyAlignment="1">
      <alignment horizontal="right"/>
    </xf>
    <xf numFmtId="165" fontId="37" fillId="0" borderId="1" xfId="1" applyNumberFormat="1" applyFont="1" applyFill="1" applyBorder="1" applyAlignment="1">
      <alignment horizontal="right"/>
    </xf>
    <xf numFmtId="164" fontId="37" fillId="0" borderId="18" xfId="45" applyNumberFormat="1" applyFont="1" applyFill="1" applyBorder="1" applyAlignment="1">
      <alignment horizontal="right"/>
    </xf>
    <xf numFmtId="165" fontId="37" fillId="0" borderId="18" xfId="45" applyNumberFormat="1" applyFont="1" applyFill="1" applyBorder="1" applyAlignment="1"/>
    <xf numFmtId="39" fontId="4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justify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10" xfId="45"/>
    <cellStyle name="Comma 2" xfId="4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 2" xfId="44"/>
    <cellStyle name="Output" xfId="11" builtinId="21" customBuiltin="1"/>
    <cellStyle name="Percent" xfId="46" builtinId="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abSelected="1" workbookViewId="0">
      <selection activeCell="A10" sqref="A10"/>
    </sheetView>
  </sheetViews>
  <sheetFormatPr defaultRowHeight="12.75" x14ac:dyDescent="0.2"/>
  <cols>
    <col min="1" max="1" width="7.42578125" customWidth="1"/>
    <col min="2" max="2" width="77.7109375" customWidth="1"/>
    <col min="3" max="3" width="37" customWidth="1"/>
    <col min="4" max="4" width="6.85546875" customWidth="1"/>
  </cols>
  <sheetData>
    <row r="1" spans="1:4" ht="24" customHeight="1" x14ac:dyDescent="0.25">
      <c r="A1" s="41" t="s">
        <v>0</v>
      </c>
      <c r="B1" s="41"/>
      <c r="C1" s="41"/>
      <c r="D1" s="1"/>
    </row>
    <row r="2" spans="1:4" ht="15" customHeight="1" x14ac:dyDescent="0.25">
      <c r="A2" s="2"/>
      <c r="B2" s="3" t="s">
        <v>1</v>
      </c>
      <c r="C2" s="2"/>
      <c r="D2" s="1"/>
    </row>
    <row r="3" spans="1:4" ht="15" customHeight="1" x14ac:dyDescent="0.25">
      <c r="A3" s="1" t="s">
        <v>2</v>
      </c>
      <c r="B3" s="3" t="s">
        <v>3</v>
      </c>
      <c r="C3" s="14">
        <v>46071</v>
      </c>
      <c r="D3" s="1"/>
    </row>
    <row r="4" spans="1:4" ht="15" customHeight="1" x14ac:dyDescent="0.25">
      <c r="A4" s="1" t="s">
        <v>2</v>
      </c>
      <c r="B4" s="3" t="s">
        <v>4</v>
      </c>
      <c r="C4" s="14">
        <f>C3+6</f>
        <v>46077</v>
      </c>
      <c r="D4" s="1"/>
    </row>
    <row r="5" spans="1:4" ht="15" customHeight="1" x14ac:dyDescent="0.25">
      <c r="A5" s="1" t="s">
        <v>2</v>
      </c>
      <c r="B5" s="1" t="s">
        <v>2</v>
      </c>
      <c r="C5" s="24" t="s">
        <v>2</v>
      </c>
      <c r="D5" s="1"/>
    </row>
    <row r="6" spans="1:4" ht="15" customHeight="1" x14ac:dyDescent="0.25">
      <c r="A6" s="40" t="s">
        <v>120</v>
      </c>
      <c r="B6" s="40"/>
      <c r="C6" s="1"/>
      <c r="D6" s="1"/>
    </row>
    <row r="7" spans="1:4" ht="15" customHeight="1" x14ac:dyDescent="0.25">
      <c r="A7" s="40" t="s">
        <v>121</v>
      </c>
      <c r="B7" s="40"/>
      <c r="C7" s="1"/>
      <c r="D7" s="1"/>
    </row>
    <row r="8" spans="1:4" ht="15" customHeight="1" x14ac:dyDescent="0.25">
      <c r="A8" s="40" t="s">
        <v>122</v>
      </c>
      <c r="B8" s="40"/>
      <c r="C8" s="1"/>
      <c r="D8" s="1"/>
    </row>
    <row r="9" spans="1:4" ht="15" customHeight="1" x14ac:dyDescent="0.25">
      <c r="A9" s="40" t="s">
        <v>124</v>
      </c>
      <c r="B9" s="40"/>
      <c r="C9" s="1"/>
      <c r="D9" s="1"/>
    </row>
    <row r="10" spans="1:4" ht="15" customHeight="1" x14ac:dyDescent="0.25">
      <c r="A10" s="1" t="s">
        <v>2</v>
      </c>
      <c r="B10" s="1" t="s">
        <v>2</v>
      </c>
      <c r="C10" s="1" t="s">
        <v>2</v>
      </c>
      <c r="D10" s="1"/>
    </row>
    <row r="11" spans="1:4" ht="15" customHeight="1" x14ac:dyDescent="0.25">
      <c r="A11" s="1" t="s">
        <v>2</v>
      </c>
      <c r="B11" s="1" t="s">
        <v>2</v>
      </c>
      <c r="C11" s="4" t="s">
        <v>5</v>
      </c>
      <c r="D11" s="1"/>
    </row>
    <row r="12" spans="1:4" ht="15" customHeight="1" x14ac:dyDescent="0.25">
      <c r="A12" s="1" t="s">
        <v>2</v>
      </c>
      <c r="B12" s="1" t="s">
        <v>2</v>
      </c>
      <c r="C12" s="1" t="s">
        <v>6</v>
      </c>
      <c r="D12" s="1"/>
    </row>
    <row r="13" spans="1:4" ht="15" customHeight="1" x14ac:dyDescent="0.25">
      <c r="A13" s="5" t="s">
        <v>7</v>
      </c>
      <c r="B13" s="5" t="s">
        <v>8</v>
      </c>
      <c r="C13" s="5" t="s">
        <v>9</v>
      </c>
      <c r="D13" s="1"/>
    </row>
    <row r="14" spans="1:4" ht="15" customHeight="1" x14ac:dyDescent="0.25">
      <c r="A14" s="6" t="s">
        <v>10</v>
      </c>
      <c r="B14" s="7" t="s">
        <v>11</v>
      </c>
      <c r="C14" s="7" t="s">
        <v>12</v>
      </c>
      <c r="D14" s="1"/>
    </row>
    <row r="15" spans="1:4" ht="15" customHeight="1" x14ac:dyDescent="0.25">
      <c r="A15" s="6" t="s">
        <v>13</v>
      </c>
      <c r="B15" s="7" t="s">
        <v>14</v>
      </c>
      <c r="C15" s="7" t="s">
        <v>15</v>
      </c>
      <c r="D15" s="1"/>
    </row>
    <row r="16" spans="1:4" ht="15" customHeight="1" x14ac:dyDescent="0.25">
      <c r="A16" s="6" t="s">
        <v>16</v>
      </c>
      <c r="B16" s="7" t="s">
        <v>17</v>
      </c>
      <c r="C16" s="7" t="s">
        <v>18</v>
      </c>
      <c r="D16" s="1"/>
    </row>
    <row r="17" spans="1:4" ht="15" customHeight="1" x14ac:dyDescent="0.25">
      <c r="A17" s="1" t="s">
        <v>2</v>
      </c>
      <c r="B17" s="1" t="s">
        <v>2</v>
      </c>
      <c r="C17" s="1" t="s">
        <v>2</v>
      </c>
      <c r="D17" s="1"/>
    </row>
    <row r="18" spans="1:4" ht="15" customHeight="1" x14ac:dyDescent="0.25">
      <c r="A18" s="8" t="s">
        <v>19</v>
      </c>
      <c r="B18" s="1" t="s">
        <v>20</v>
      </c>
      <c r="C18" s="1" t="s">
        <v>2</v>
      </c>
      <c r="D18" s="1"/>
    </row>
    <row r="19" spans="1:4" ht="15" customHeight="1" x14ac:dyDescent="0.25">
      <c r="A19" s="1" t="s">
        <v>2</v>
      </c>
      <c r="B19" s="40" t="s">
        <v>21</v>
      </c>
      <c r="C19" s="40"/>
      <c r="D19" s="1"/>
    </row>
    <row r="20" spans="1:4" ht="15" customHeight="1" x14ac:dyDescent="0.25">
      <c r="A20" s="1" t="s">
        <v>2</v>
      </c>
      <c r="B20" s="1" t="s">
        <v>22</v>
      </c>
      <c r="C20" s="1" t="s">
        <v>2</v>
      </c>
      <c r="D20" s="1"/>
    </row>
    <row r="21" spans="1:4" ht="15" customHeight="1" x14ac:dyDescent="0.25">
      <c r="A21" s="1" t="s">
        <v>2</v>
      </c>
      <c r="B21" s="1" t="s">
        <v>2</v>
      </c>
      <c r="C21" s="1" t="s">
        <v>2</v>
      </c>
      <c r="D21" s="1"/>
    </row>
    <row r="22" spans="1:4" ht="15" customHeight="1" x14ac:dyDescent="0.25">
      <c r="A22" s="1" t="s">
        <v>2</v>
      </c>
      <c r="B22" s="1" t="s">
        <v>2</v>
      </c>
      <c r="C22" s="1" t="s">
        <v>2</v>
      </c>
      <c r="D22" s="1"/>
    </row>
    <row r="23" spans="1:4" ht="15" customHeight="1" x14ac:dyDescent="0.25">
      <c r="A23" s="1" t="s">
        <v>2</v>
      </c>
      <c r="B23" s="1" t="s">
        <v>2</v>
      </c>
      <c r="C23" s="1" t="s">
        <v>2</v>
      </c>
      <c r="D23" s="1"/>
    </row>
    <row r="24" spans="1:4" ht="15" customHeight="1" x14ac:dyDescent="0.25">
      <c r="A24" s="1" t="s">
        <v>2</v>
      </c>
      <c r="B24" s="9" t="s">
        <v>23</v>
      </c>
      <c r="C24" s="9" t="s">
        <v>24</v>
      </c>
      <c r="D24" s="1"/>
    </row>
    <row r="25" spans="1:4" ht="15" customHeight="1" x14ac:dyDescent="0.25">
      <c r="A25" s="1" t="s">
        <v>2</v>
      </c>
      <c r="B25" s="9" t="s">
        <v>25</v>
      </c>
      <c r="C25" s="9" t="s">
        <v>26</v>
      </c>
      <c r="D25" s="1"/>
    </row>
    <row r="26" spans="1:4" ht="15" customHeight="1" x14ac:dyDescent="0.25">
      <c r="A26" s="1" t="s">
        <v>2</v>
      </c>
      <c r="B26" s="10" t="s">
        <v>27</v>
      </c>
      <c r="C26" s="10" t="s">
        <v>27</v>
      </c>
      <c r="D26" s="1"/>
    </row>
    <row r="27" spans="1:4" ht="15" customHeight="1" x14ac:dyDescent="0.25">
      <c r="A27" s="1" t="s">
        <v>2</v>
      </c>
      <c r="B27" s="1" t="s">
        <v>2</v>
      </c>
      <c r="C27" s="1" t="s">
        <v>2</v>
      </c>
      <c r="D27" s="1"/>
    </row>
    <row r="28" spans="1:4" ht="15" customHeight="1" x14ac:dyDescent="0.25">
      <c r="A28" s="1" t="s">
        <v>2</v>
      </c>
      <c r="B28" s="1" t="s">
        <v>2</v>
      </c>
      <c r="C28" s="1" t="s">
        <v>2</v>
      </c>
      <c r="D28" s="1"/>
    </row>
    <row r="29" spans="1:4" ht="15" customHeight="1" x14ac:dyDescent="0.25">
      <c r="A29" s="1" t="s">
        <v>2</v>
      </c>
      <c r="B29" s="1" t="s">
        <v>2</v>
      </c>
      <c r="C29" s="1" t="s">
        <v>2</v>
      </c>
      <c r="D29" s="1"/>
    </row>
    <row r="30" spans="1:4" ht="15" customHeight="1" x14ac:dyDescent="0.25">
      <c r="A30" s="1" t="s">
        <v>2</v>
      </c>
      <c r="B30" s="1" t="s">
        <v>2</v>
      </c>
      <c r="C30" s="1" t="s">
        <v>2</v>
      </c>
      <c r="D30" s="1"/>
    </row>
    <row r="31" spans="1:4" ht="15" customHeight="1" x14ac:dyDescent="0.25">
      <c r="A31" s="1" t="s">
        <v>2</v>
      </c>
      <c r="B31" s="1" t="s">
        <v>2</v>
      </c>
      <c r="C31" s="1" t="s">
        <v>2</v>
      </c>
      <c r="D31" s="1"/>
    </row>
    <row r="32" spans="1:4" ht="15" customHeight="1" x14ac:dyDescent="0.25">
      <c r="A32" s="1" t="s">
        <v>2</v>
      </c>
      <c r="B32" s="1" t="s">
        <v>2</v>
      </c>
      <c r="C32" s="9"/>
      <c r="D32" s="1"/>
    </row>
    <row r="33" spans="1:4" ht="15" customHeight="1" x14ac:dyDescent="0.25">
      <c r="A33" s="1" t="s">
        <v>2</v>
      </c>
      <c r="B33" s="1" t="s">
        <v>2</v>
      </c>
      <c r="C33" s="9"/>
      <c r="D33" s="1"/>
    </row>
    <row r="34" spans="1:4" ht="15" customHeight="1" x14ac:dyDescent="0.25">
      <c r="A34" s="1" t="s">
        <v>2</v>
      </c>
      <c r="B34" s="1" t="s">
        <v>2</v>
      </c>
      <c r="C34" s="10"/>
      <c r="D34" s="1"/>
    </row>
  </sheetData>
  <mergeCells count="6">
    <mergeCell ref="B19:C19"/>
    <mergeCell ref="A1:C1"/>
    <mergeCell ref="A6:B6"/>
    <mergeCell ref="A7:B7"/>
    <mergeCell ref="A8:B8"/>
    <mergeCell ref="A9:B9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9"/>
  <sheetViews>
    <sheetView workbookViewId="0">
      <selection activeCell="B42" sqref="B42"/>
    </sheetView>
  </sheetViews>
  <sheetFormatPr defaultRowHeight="12.75" x14ac:dyDescent="0.2"/>
  <cols>
    <col min="1" max="1" width="6.85546875" customWidth="1"/>
    <col min="2" max="2" width="55.7109375" customWidth="1"/>
    <col min="3" max="3" width="13.28515625" customWidth="1"/>
    <col min="4" max="4" width="19.7109375" customWidth="1"/>
    <col min="5" max="5" width="22.140625" customWidth="1"/>
  </cols>
  <sheetData>
    <row r="1" spans="1:5" ht="15" customHeight="1" x14ac:dyDescent="0.2">
      <c r="A1" s="11" t="s">
        <v>7</v>
      </c>
      <c r="B1" s="11" t="s">
        <v>28</v>
      </c>
      <c r="C1" s="11" t="s">
        <v>29</v>
      </c>
      <c r="D1" s="11" t="s">
        <v>1</v>
      </c>
      <c r="E1" s="11" t="s">
        <v>30</v>
      </c>
    </row>
    <row r="2" spans="1:5" ht="15" customHeight="1" x14ac:dyDescent="0.25">
      <c r="A2" s="12" t="s">
        <v>10</v>
      </c>
      <c r="B2" s="12" t="s">
        <v>31</v>
      </c>
      <c r="C2" s="7" t="s">
        <v>32</v>
      </c>
      <c r="D2" s="12"/>
      <c r="E2" s="12"/>
    </row>
    <row r="3" spans="1:5" ht="15" customHeight="1" x14ac:dyDescent="0.25">
      <c r="A3" s="7" t="s">
        <v>33</v>
      </c>
      <c r="B3" s="7" t="s">
        <v>34</v>
      </c>
      <c r="C3" s="7" t="s">
        <v>35</v>
      </c>
      <c r="D3" s="7"/>
      <c r="E3" s="7"/>
    </row>
    <row r="4" spans="1:5" ht="15" customHeight="1" x14ac:dyDescent="0.25">
      <c r="A4" s="7" t="s">
        <v>36</v>
      </c>
      <c r="B4" s="7" t="s">
        <v>37</v>
      </c>
      <c r="C4" s="7" t="s">
        <v>38</v>
      </c>
      <c r="D4" s="7"/>
      <c r="E4" s="7"/>
    </row>
    <row r="5" spans="1:5" ht="15" customHeight="1" x14ac:dyDescent="0.25">
      <c r="A5" s="7" t="s">
        <v>39</v>
      </c>
      <c r="B5" s="7" t="s">
        <v>40</v>
      </c>
      <c r="C5" s="7" t="s">
        <v>41</v>
      </c>
      <c r="D5" s="7"/>
      <c r="E5" s="7"/>
    </row>
    <row r="6" spans="1:5" ht="15" customHeight="1" x14ac:dyDescent="0.25">
      <c r="A6" s="12" t="s">
        <v>13</v>
      </c>
      <c r="B6" s="12" t="s">
        <v>42</v>
      </c>
      <c r="C6" s="7" t="s">
        <v>43</v>
      </c>
      <c r="D6" s="12"/>
      <c r="E6" s="12"/>
    </row>
    <row r="7" spans="1:5" ht="15" customHeight="1" x14ac:dyDescent="0.25">
      <c r="A7" s="7" t="s">
        <v>44</v>
      </c>
      <c r="B7" s="7" t="s">
        <v>45</v>
      </c>
      <c r="C7" s="7" t="s">
        <v>46</v>
      </c>
      <c r="D7" s="7"/>
      <c r="E7" s="7"/>
    </row>
    <row r="8" spans="1:5" ht="15" customHeight="1" x14ac:dyDescent="0.25">
      <c r="A8" s="7" t="s">
        <v>47</v>
      </c>
      <c r="B8" s="7" t="s">
        <v>48</v>
      </c>
      <c r="C8" s="7" t="s">
        <v>49</v>
      </c>
      <c r="D8" s="7"/>
      <c r="E8" s="7"/>
    </row>
    <row r="9" spans="1:5" ht="15" customHeight="1" x14ac:dyDescent="0.25">
      <c r="A9" s="7" t="s">
        <v>50</v>
      </c>
      <c r="B9" s="7" t="s">
        <v>51</v>
      </c>
      <c r="C9" s="7" t="s">
        <v>52</v>
      </c>
      <c r="D9" s="7"/>
      <c r="E9" s="7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34"/>
  <sheetViews>
    <sheetView zoomScaleNormal="100" workbookViewId="0">
      <selection activeCell="D25" sqref="D25"/>
    </sheetView>
  </sheetViews>
  <sheetFormatPr defaultRowHeight="12.75" x14ac:dyDescent="0.2"/>
  <cols>
    <col min="1" max="1" width="6.85546875" customWidth="1"/>
    <col min="2" max="2" width="79.140625" customWidth="1"/>
    <col min="3" max="3" width="11.7109375" customWidth="1"/>
    <col min="4" max="4" width="20" customWidth="1"/>
    <col min="5" max="5" width="19.5703125" customWidth="1"/>
    <col min="6" max="7" width="17.7109375" bestFit="1" customWidth="1"/>
    <col min="8" max="8" width="15" bestFit="1" customWidth="1"/>
    <col min="9" max="9" width="17.7109375" bestFit="1" customWidth="1"/>
  </cols>
  <sheetData>
    <row r="1" spans="1:11" ht="33" customHeight="1" x14ac:dyDescent="0.2">
      <c r="A1" s="11" t="s">
        <v>7</v>
      </c>
      <c r="B1" s="11" t="s">
        <v>53</v>
      </c>
      <c r="C1" s="11" t="s">
        <v>54</v>
      </c>
      <c r="D1" s="17" t="s">
        <v>125</v>
      </c>
      <c r="E1" s="17" t="s">
        <v>123</v>
      </c>
    </row>
    <row r="2" spans="1:11" ht="15" customHeight="1" x14ac:dyDescent="0.25">
      <c r="A2" s="12" t="s">
        <v>55</v>
      </c>
      <c r="B2" s="12" t="s">
        <v>31</v>
      </c>
      <c r="C2" s="7" t="s">
        <v>56</v>
      </c>
      <c r="D2" s="23" t="s">
        <v>2</v>
      </c>
      <c r="E2" s="23" t="s">
        <v>2</v>
      </c>
    </row>
    <row r="3" spans="1:11" ht="15" customHeight="1" x14ac:dyDescent="0.25">
      <c r="A3" s="12" t="s">
        <v>57</v>
      </c>
      <c r="B3" s="12" t="s">
        <v>58</v>
      </c>
      <c r="C3" s="7" t="s">
        <v>59</v>
      </c>
      <c r="D3" s="23" t="s">
        <v>2</v>
      </c>
      <c r="E3" s="23" t="s">
        <v>2</v>
      </c>
    </row>
    <row r="4" spans="1:11" ht="15" customHeight="1" x14ac:dyDescent="0.25">
      <c r="A4" s="13"/>
      <c r="B4" s="13" t="s">
        <v>60</v>
      </c>
      <c r="C4" s="7" t="s">
        <v>61</v>
      </c>
      <c r="D4" s="18">
        <f>E8</f>
        <v>61432641224.400002</v>
      </c>
      <c r="E4" s="18">
        <v>60153850506.400002</v>
      </c>
      <c r="H4" s="19"/>
      <c r="I4" s="19"/>
      <c r="J4" s="19"/>
      <c r="K4" s="19"/>
    </row>
    <row r="5" spans="1:11" ht="15" customHeight="1" x14ac:dyDescent="0.25">
      <c r="A5" s="13"/>
      <c r="B5" s="13" t="s">
        <v>37</v>
      </c>
      <c r="C5" s="7" t="s">
        <v>62</v>
      </c>
      <c r="D5" s="20"/>
      <c r="E5" s="20"/>
      <c r="H5" s="19"/>
      <c r="I5" s="19"/>
      <c r="J5" s="19"/>
      <c r="K5" s="19"/>
    </row>
    <row r="6" spans="1:11" ht="15" customHeight="1" x14ac:dyDescent="0.25">
      <c r="A6" s="13"/>
      <c r="B6" s="13" t="s">
        <v>63</v>
      </c>
      <c r="C6" s="7" t="s">
        <v>64</v>
      </c>
      <c r="D6" s="20">
        <f>E10</f>
        <v>12286.52</v>
      </c>
      <c r="E6" s="20">
        <v>12030.77</v>
      </c>
      <c r="H6" s="19"/>
      <c r="I6" s="19"/>
      <c r="J6" s="19"/>
      <c r="K6" s="19"/>
    </row>
    <row r="7" spans="1:11" ht="15" customHeight="1" x14ac:dyDescent="0.25">
      <c r="A7" s="12" t="s">
        <v>65</v>
      </c>
      <c r="B7" s="12" t="s">
        <v>66</v>
      </c>
      <c r="C7" s="7" t="s">
        <v>67</v>
      </c>
      <c r="D7" s="20" t="s">
        <v>2</v>
      </c>
      <c r="E7" s="20" t="s">
        <v>2</v>
      </c>
      <c r="G7" t="s">
        <v>2</v>
      </c>
      <c r="H7" s="19"/>
      <c r="I7" s="19"/>
      <c r="J7" s="19"/>
      <c r="K7" s="19"/>
    </row>
    <row r="8" spans="1:11" ht="15" customHeight="1" x14ac:dyDescent="0.25">
      <c r="A8" s="13"/>
      <c r="B8" s="13" t="s">
        <v>60</v>
      </c>
      <c r="C8" s="7" t="s">
        <v>68</v>
      </c>
      <c r="D8" s="35">
        <v>61840383752.400002</v>
      </c>
      <c r="E8" s="18">
        <v>61432641224.400002</v>
      </c>
      <c r="H8" s="19"/>
      <c r="I8" s="19"/>
      <c r="J8" s="19"/>
      <c r="K8" s="19"/>
    </row>
    <row r="9" spans="1:11" ht="15" customHeight="1" x14ac:dyDescent="0.25">
      <c r="A9" s="13"/>
      <c r="B9" s="13" t="s">
        <v>37</v>
      </c>
      <c r="C9" s="7" t="s">
        <v>69</v>
      </c>
      <c r="D9" s="20"/>
      <c r="E9" s="20"/>
      <c r="H9" s="19"/>
      <c r="I9" s="19"/>
      <c r="J9" s="19"/>
      <c r="K9" s="19"/>
    </row>
    <row r="10" spans="1:11" ht="15" customHeight="1" x14ac:dyDescent="0.25">
      <c r="A10" s="13"/>
      <c r="B10" s="13" t="s">
        <v>63</v>
      </c>
      <c r="C10" s="7" t="s">
        <v>70</v>
      </c>
      <c r="D10" s="37">
        <v>12368.07</v>
      </c>
      <c r="E10" s="26">
        <v>12286.52</v>
      </c>
      <c r="H10" s="19"/>
      <c r="I10" s="19"/>
      <c r="J10" s="19"/>
      <c r="K10" s="19"/>
    </row>
    <row r="11" spans="1:11" ht="15" customHeight="1" x14ac:dyDescent="0.25">
      <c r="A11" s="12" t="s">
        <v>71</v>
      </c>
      <c r="B11" s="12" t="s">
        <v>72</v>
      </c>
      <c r="C11" s="7" t="s">
        <v>73</v>
      </c>
      <c r="D11" s="25">
        <f>D8-D4</f>
        <v>407742528</v>
      </c>
      <c r="E11" s="27">
        <v>1278790718</v>
      </c>
      <c r="H11" s="19"/>
      <c r="I11" s="19"/>
      <c r="J11" s="19"/>
      <c r="K11" s="19"/>
    </row>
    <row r="12" spans="1:11" ht="31.5" x14ac:dyDescent="0.25">
      <c r="A12" s="7" t="s">
        <v>2</v>
      </c>
      <c r="B12" s="16" t="s">
        <v>74</v>
      </c>
      <c r="C12" s="7" t="s">
        <v>75</v>
      </c>
      <c r="D12" s="25">
        <f>D11</f>
        <v>407742528</v>
      </c>
      <c r="E12" s="27">
        <v>1278790718</v>
      </c>
      <c r="H12" s="19"/>
      <c r="I12" s="19"/>
      <c r="J12" s="19"/>
      <c r="K12" s="19"/>
    </row>
    <row r="13" spans="1:11" ht="15" customHeight="1" x14ac:dyDescent="0.25">
      <c r="A13" s="7"/>
      <c r="B13" s="7" t="s">
        <v>76</v>
      </c>
      <c r="C13" s="7" t="s">
        <v>77</v>
      </c>
      <c r="D13" s="20"/>
      <c r="E13" s="20"/>
      <c r="H13" s="19"/>
      <c r="I13" s="19"/>
      <c r="J13" s="19"/>
      <c r="K13" s="19"/>
    </row>
    <row r="14" spans="1:11" ht="27" customHeight="1" x14ac:dyDescent="0.25">
      <c r="A14" s="7" t="s">
        <v>2</v>
      </c>
      <c r="B14" s="16" t="s">
        <v>78</v>
      </c>
      <c r="C14" s="7" t="s">
        <v>79</v>
      </c>
      <c r="D14" s="18"/>
      <c r="E14" s="20"/>
      <c r="H14" s="19"/>
      <c r="I14" s="19"/>
      <c r="J14" s="19"/>
      <c r="K14" s="19"/>
    </row>
    <row r="15" spans="1:11" ht="15" customHeight="1" x14ac:dyDescent="0.25">
      <c r="A15" s="12" t="s">
        <v>80</v>
      </c>
      <c r="B15" s="12" t="s">
        <v>81</v>
      </c>
      <c r="C15" s="7" t="s">
        <v>82</v>
      </c>
      <c r="D15" s="39">
        <f>D10-D6</f>
        <v>81.549999999999272</v>
      </c>
      <c r="E15" s="28">
        <v>255.75</v>
      </c>
      <c r="H15" s="19"/>
      <c r="I15" s="19"/>
      <c r="J15" s="19"/>
      <c r="K15" s="19"/>
    </row>
    <row r="16" spans="1:11" ht="15" customHeight="1" x14ac:dyDescent="0.25">
      <c r="A16" s="12" t="s">
        <v>83</v>
      </c>
      <c r="B16" s="12" t="s">
        <v>84</v>
      </c>
      <c r="C16" s="7" t="s">
        <v>85</v>
      </c>
      <c r="D16" s="20" t="s">
        <v>2</v>
      </c>
      <c r="E16" s="20" t="s">
        <v>2</v>
      </c>
      <c r="H16" s="19"/>
      <c r="I16" s="19"/>
      <c r="J16" s="19"/>
      <c r="K16" s="19"/>
    </row>
    <row r="17" spans="1:11" ht="15" customHeight="1" x14ac:dyDescent="0.25">
      <c r="A17" s="7" t="s">
        <v>2</v>
      </c>
      <c r="B17" s="7" t="s">
        <v>86</v>
      </c>
      <c r="C17" s="7" t="s">
        <v>87</v>
      </c>
      <c r="D17" s="38">
        <v>73585713571</v>
      </c>
      <c r="E17" s="29">
        <v>73585713571</v>
      </c>
      <c r="H17" s="19"/>
      <c r="I17" s="19"/>
      <c r="J17" s="19"/>
      <c r="K17" s="19"/>
    </row>
    <row r="18" spans="1:11" ht="15" customHeight="1" x14ac:dyDescent="0.25">
      <c r="A18" s="7" t="s">
        <v>2</v>
      </c>
      <c r="B18" s="7" t="s">
        <v>88</v>
      </c>
      <c r="C18" s="7" t="s">
        <v>89</v>
      </c>
      <c r="D18" s="38">
        <v>42358277459</v>
      </c>
      <c r="E18" s="29">
        <v>42358277459</v>
      </c>
      <c r="H18" s="19"/>
      <c r="I18" s="19"/>
      <c r="J18" s="19"/>
      <c r="K18" s="19"/>
    </row>
    <row r="19" spans="1:11" ht="15" customHeight="1" x14ac:dyDescent="0.25">
      <c r="A19" s="12" t="s">
        <v>90</v>
      </c>
      <c r="B19" s="12" t="s">
        <v>42</v>
      </c>
      <c r="C19" s="7" t="s">
        <v>91</v>
      </c>
      <c r="D19" s="20"/>
      <c r="E19" s="20"/>
      <c r="H19" s="19"/>
      <c r="I19" s="19"/>
      <c r="J19" s="19"/>
      <c r="K19" s="19"/>
    </row>
    <row r="20" spans="1:11" ht="15" customHeight="1" x14ac:dyDescent="0.25">
      <c r="A20" s="7"/>
      <c r="B20" s="7" t="s">
        <v>45</v>
      </c>
      <c r="C20" s="7" t="s">
        <v>92</v>
      </c>
      <c r="D20" s="20"/>
      <c r="E20" s="20"/>
      <c r="H20" s="19"/>
      <c r="I20" s="19"/>
      <c r="J20" s="19"/>
      <c r="K20" s="19"/>
    </row>
    <row r="21" spans="1:11" ht="15" customHeight="1" x14ac:dyDescent="0.25">
      <c r="A21" s="7"/>
      <c r="B21" s="7" t="s">
        <v>48</v>
      </c>
      <c r="C21" s="7" t="s">
        <v>93</v>
      </c>
      <c r="D21" s="20"/>
      <c r="E21" s="20"/>
      <c r="H21" s="19"/>
      <c r="I21" s="19"/>
      <c r="J21" s="19"/>
      <c r="K21" s="19"/>
    </row>
    <row r="22" spans="1:11" ht="15" customHeight="1" x14ac:dyDescent="0.25">
      <c r="A22" s="7"/>
      <c r="B22" s="7" t="s">
        <v>51</v>
      </c>
      <c r="C22" s="7" t="s">
        <v>32</v>
      </c>
      <c r="D22" s="20"/>
      <c r="E22" s="20"/>
      <c r="H22" s="19"/>
      <c r="I22" s="19"/>
      <c r="J22" s="19"/>
      <c r="K22" s="19"/>
    </row>
    <row r="23" spans="1:11" ht="43.5" customHeight="1" x14ac:dyDescent="0.25">
      <c r="A23" s="12" t="s">
        <v>94</v>
      </c>
      <c r="B23" s="15" t="s">
        <v>95</v>
      </c>
      <c r="C23" s="7" t="s">
        <v>96</v>
      </c>
      <c r="D23" s="20" t="s">
        <v>2</v>
      </c>
      <c r="E23" s="20" t="s">
        <v>2</v>
      </c>
      <c r="H23" s="19"/>
      <c r="I23" s="19"/>
      <c r="J23" s="19"/>
      <c r="K23" s="19"/>
    </row>
    <row r="24" spans="1:11" ht="15" customHeight="1" x14ac:dyDescent="0.25">
      <c r="A24" s="12" t="s">
        <v>97</v>
      </c>
      <c r="B24" s="12" t="s">
        <v>58</v>
      </c>
      <c r="C24" s="7" t="s">
        <v>98</v>
      </c>
      <c r="D24" s="18">
        <f>E25</f>
        <v>7960</v>
      </c>
      <c r="E24" s="30">
        <v>7520</v>
      </c>
      <c r="H24" s="19"/>
      <c r="I24" s="19"/>
      <c r="J24" s="19"/>
      <c r="K24" s="19"/>
    </row>
    <row r="25" spans="1:11" ht="15" customHeight="1" x14ac:dyDescent="0.25">
      <c r="A25" s="12" t="s">
        <v>99</v>
      </c>
      <c r="B25" s="12" t="s">
        <v>66</v>
      </c>
      <c r="C25" s="7" t="s">
        <v>100</v>
      </c>
      <c r="D25" s="34">
        <v>7890</v>
      </c>
      <c r="E25" s="18">
        <v>7960</v>
      </c>
      <c r="H25" s="19"/>
      <c r="I25" s="19"/>
      <c r="J25" s="19"/>
      <c r="K25" s="19"/>
    </row>
    <row r="26" spans="1:11" ht="15" customHeight="1" x14ac:dyDescent="0.25">
      <c r="A26" s="12" t="s">
        <v>101</v>
      </c>
      <c r="B26" s="12" t="s">
        <v>102</v>
      </c>
      <c r="C26" s="7" t="s">
        <v>103</v>
      </c>
      <c r="D26" s="21">
        <f>(D25-D24)/D24</f>
        <v>-8.7939698492462311E-3</v>
      </c>
      <c r="E26" s="31">
        <v>5.8510638297872342E-2</v>
      </c>
      <c r="H26" s="19"/>
      <c r="I26" s="19"/>
      <c r="J26" s="19"/>
      <c r="K26" s="19"/>
    </row>
    <row r="27" spans="1:11" ht="51" customHeight="1" x14ac:dyDescent="0.25">
      <c r="A27" s="12" t="s">
        <v>104</v>
      </c>
      <c r="B27" s="15" t="s">
        <v>105</v>
      </c>
      <c r="C27" s="7" t="s">
        <v>106</v>
      </c>
      <c r="D27" s="20" t="s">
        <v>2</v>
      </c>
      <c r="E27" s="20" t="s">
        <v>2</v>
      </c>
      <c r="H27" s="19"/>
      <c r="I27" s="19"/>
      <c r="J27" s="19"/>
      <c r="K27" s="19"/>
    </row>
    <row r="28" spans="1:11" ht="15" customHeight="1" x14ac:dyDescent="0.25">
      <c r="A28" s="7" t="s">
        <v>2</v>
      </c>
      <c r="B28" s="7" t="s">
        <v>107</v>
      </c>
      <c r="C28" s="7" t="s">
        <v>108</v>
      </c>
      <c r="D28" s="39">
        <f>D25-D10</f>
        <v>-4478.07</v>
      </c>
      <c r="E28" s="28">
        <v>-4326.5200000000004</v>
      </c>
      <c r="H28" s="19"/>
      <c r="I28" s="19"/>
      <c r="J28" s="19"/>
      <c r="K28" s="19"/>
    </row>
    <row r="29" spans="1:11" ht="15" customHeight="1" x14ac:dyDescent="0.25">
      <c r="A29" s="7" t="s">
        <v>2</v>
      </c>
      <c r="B29" s="7" t="s">
        <v>109</v>
      </c>
      <c r="C29" s="7" t="s">
        <v>110</v>
      </c>
      <c r="D29" s="22">
        <f>D28/D10</f>
        <v>-0.36206699994421115</v>
      </c>
      <c r="E29" s="32">
        <v>-0.35213551111299213</v>
      </c>
      <c r="H29" s="19"/>
      <c r="I29" s="19"/>
      <c r="J29" s="19"/>
      <c r="K29" s="19"/>
    </row>
    <row r="30" spans="1:11" ht="15" customHeight="1" x14ac:dyDescent="0.25">
      <c r="A30" s="12" t="s">
        <v>111</v>
      </c>
      <c r="B30" s="12" t="s">
        <v>112</v>
      </c>
      <c r="C30" s="7" t="s">
        <v>113</v>
      </c>
      <c r="D30" s="20" t="s">
        <v>2</v>
      </c>
      <c r="E30" s="20" t="s">
        <v>2</v>
      </c>
      <c r="H30" s="19"/>
      <c r="I30" s="19"/>
      <c r="J30" s="19"/>
      <c r="K30" s="19"/>
    </row>
    <row r="31" spans="1:11" ht="15" customHeight="1" x14ac:dyDescent="0.25">
      <c r="A31" s="7" t="s">
        <v>2</v>
      </c>
      <c r="B31" s="7" t="s">
        <v>86</v>
      </c>
      <c r="C31" s="7" t="s">
        <v>114</v>
      </c>
      <c r="D31" s="36">
        <v>8990</v>
      </c>
      <c r="E31" s="29">
        <v>8990</v>
      </c>
      <c r="H31" s="19"/>
      <c r="I31" s="19"/>
      <c r="J31" s="19"/>
      <c r="K31" s="19"/>
    </row>
    <row r="32" spans="1:11" ht="15" customHeight="1" thickBot="1" x14ac:dyDescent="0.3">
      <c r="A32" s="7" t="s">
        <v>2</v>
      </c>
      <c r="B32" s="7" t="s">
        <v>88</v>
      </c>
      <c r="C32" s="7" t="s">
        <v>115</v>
      </c>
      <c r="D32" s="36">
        <v>4660</v>
      </c>
      <c r="E32" s="33">
        <v>4660</v>
      </c>
      <c r="H32" s="19"/>
      <c r="I32" s="19"/>
      <c r="J32" s="19"/>
      <c r="K32" s="19"/>
    </row>
    <row r="33" spans="1:5" ht="15" customHeight="1" x14ac:dyDescent="0.25">
      <c r="A33" s="40" t="s">
        <v>116</v>
      </c>
      <c r="B33" s="40"/>
      <c r="C33" s="40"/>
      <c r="D33" s="40"/>
      <c r="E33" s="40"/>
    </row>
    <row r="34" spans="1:5" ht="15" customHeight="1" x14ac:dyDescent="0.25">
      <c r="A34" s="40" t="s">
        <v>117</v>
      </c>
      <c r="B34" s="40"/>
      <c r="C34" s="40"/>
      <c r="D34" s="40"/>
      <c r="E34" s="40"/>
    </row>
  </sheetData>
  <mergeCells count="2">
    <mergeCell ref="A33:E33"/>
    <mergeCell ref="A34:E34"/>
  </mergeCells>
  <pageMargins left="0.75" right="0.75" top="1" bottom="1" header="0.5" footer="0.5"/>
  <pageSetup scale="52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/>
  </sheetViews>
  <sheetFormatPr defaultRowHeight="12.75" x14ac:dyDescent="0.2"/>
  <cols>
    <col min="1" max="1" width="6.85546875" customWidth="1"/>
    <col min="2" max="2" width="54.42578125" customWidth="1"/>
    <col min="3" max="3" width="42.7109375" customWidth="1"/>
  </cols>
  <sheetData>
    <row r="1" spans="1:3" ht="15" customHeight="1" x14ac:dyDescent="0.25">
      <c r="A1" s="12" t="s">
        <v>7</v>
      </c>
      <c r="B1" s="12" t="s">
        <v>118</v>
      </c>
      <c r="C1" s="12" t="s">
        <v>8</v>
      </c>
    </row>
    <row r="2" spans="1:3" ht="15" customHeight="1" x14ac:dyDescent="0.25">
      <c r="A2" s="7" t="s">
        <v>119</v>
      </c>
      <c r="B2" s="7" t="s">
        <v>119</v>
      </c>
      <c r="C2" s="7" t="s">
        <v>119</v>
      </c>
    </row>
    <row r="3" spans="1:3" ht="15" customHeight="1" x14ac:dyDescent="0.25">
      <c r="A3" s="7"/>
      <c r="B3" s="7"/>
      <c r="C3" s="7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1d6ef3f7-ad92-41ee-abac-15ae1a6e0b2e'",",","'UId':'efe8a18c-e0a7-49f5-a743-2594c51a714b'",",'Col':",COLUMN(QuyDinhGia_HangNgay!D2),",'Row':",ROW(QuyDinhGia_HangNgay!D2),",","'Format':'numberic'",",'Value':'",SUBSTITUTE(QuyDinhGia_HangNgay!D2,"'","\'"),"','TargetCode':''}")</f>
        <v>{'SheetId':'1d6ef3f7-ad92-41ee-abac-15ae1a6e0b2e','UId':'efe8a18c-e0a7-49f5-a743-2594c51a714b','Col':4,'Row':2,'Format':'numberic','Value':'','TargetCode':''}</v>
      </c>
    </row>
    <row r="2" spans="1:1" x14ac:dyDescent="0.2">
      <c r="A2" t="str">
        <f>CONCATENATE("{'SheetId':'1d6ef3f7-ad92-41ee-abac-15ae1a6e0b2e'",",","'UId':'8b9b88f3-2794-4613-a9fd-15d92f3c4359'",",'Col':",COLUMN(QuyDinhGia_HangNgay!E2),",'Row':",ROW(QuyDinhGia_HangNgay!E2),",","'Format':'numberic'",",'Value':'",SUBSTITUTE(QuyDinhGia_HangNgay!E2,"'","\'"),"','TargetCode':''}")</f>
        <v>{'SheetId':'1d6ef3f7-ad92-41ee-abac-15ae1a6e0b2e','UId':'8b9b88f3-2794-4613-a9fd-15d92f3c4359','Col':5,'Row':2,'Format':'numberic','Value':'','TargetCode':''}</v>
      </c>
    </row>
    <row r="3" spans="1:1" x14ac:dyDescent="0.2">
      <c r="A3" t="str">
        <f>CONCATENATE("{'SheetId':'1d6ef3f7-ad92-41ee-abac-15ae1a6e0b2e'",",","'UId':'e5367803-acdb-4a8a-81c1-bf855b906926'",",'Col':",COLUMN(QuyDinhGia_HangNgay!D3),",'Row':",ROW(QuyDinhGia_HangNgay!D3),",","'Format':'numberic'",",'Value':'",SUBSTITUTE(QuyDinhGia_HangNgay!D3,"'","\'"),"','TargetCode':''}")</f>
        <v>{'SheetId':'1d6ef3f7-ad92-41ee-abac-15ae1a6e0b2e','UId':'e5367803-acdb-4a8a-81c1-bf855b906926','Col':4,'Row':3,'Format':'numberic','Value':'','TargetCode':''}</v>
      </c>
    </row>
    <row r="4" spans="1:1" x14ac:dyDescent="0.2">
      <c r="A4" t="str">
        <f>CONCATENATE("{'SheetId':'1d6ef3f7-ad92-41ee-abac-15ae1a6e0b2e'",",","'UId':'8a39e020-9fa1-4cc6-b0e6-e734b27c7dac'",",'Col':",COLUMN(QuyDinhGia_HangNgay!E3),",'Row':",ROW(QuyDinhGia_HangNgay!E3),",","'Format':'numberic'",",'Value':'",SUBSTITUTE(QuyDinhGia_HangNgay!E3,"'","\'"),"','TargetCode':''}")</f>
        <v>{'SheetId':'1d6ef3f7-ad92-41ee-abac-15ae1a6e0b2e','UId':'8a39e020-9fa1-4cc6-b0e6-e734b27c7dac','Col':5,'Row':3,'Format':'numberic','Value':'','TargetCode':''}</v>
      </c>
    </row>
    <row r="5" spans="1:1" x14ac:dyDescent="0.2">
      <c r="A5" t="str">
        <f>CONCATENATE("{'SheetId':'1d6ef3f7-ad92-41ee-abac-15ae1a6e0b2e'",",","'UId':'b9dffebe-bb0c-4959-bf26-c0eb6bc17f54'",",'Col':",COLUMN(QuyDinhGia_HangNgay!D4),",'Row':",ROW(QuyDinhGia_HangNgay!D4),",","'Format':'numberic'",",'Value':'",SUBSTITUTE(QuyDinhGia_HangNgay!D4,"'","\'"),"','TargetCode':''}")</f>
        <v>{'SheetId':'1d6ef3f7-ad92-41ee-abac-15ae1a6e0b2e','UId':'b9dffebe-bb0c-4959-bf26-c0eb6bc17f54','Col':4,'Row':4,'Format':'numberic','Value':'','TargetCode':''}</v>
      </c>
    </row>
    <row r="6" spans="1:1" x14ac:dyDescent="0.2">
      <c r="A6" t="str">
        <f>CONCATENATE("{'SheetId':'1d6ef3f7-ad92-41ee-abac-15ae1a6e0b2e'",",","'UId':'7d11c1a0-557e-4bd2-8715-bbf82f86f644'",",'Col':",COLUMN(QuyDinhGia_HangNgay!E4),",'Row':",ROW(QuyDinhGia_HangNgay!E4),",","'Format':'numberic'",",'Value':'",SUBSTITUTE(QuyDinhGia_HangNgay!E4,"'","\'"),"','TargetCode':''}")</f>
        <v>{'SheetId':'1d6ef3f7-ad92-41ee-abac-15ae1a6e0b2e','UId':'7d11c1a0-557e-4bd2-8715-bbf82f86f644','Col':5,'Row':4,'Format':'numberic','Value':'','TargetCode':''}</v>
      </c>
    </row>
    <row r="7" spans="1:1" x14ac:dyDescent="0.2">
      <c r="A7" t="str">
        <f>CONCATENATE("{'SheetId':'1d6ef3f7-ad92-41ee-abac-15ae1a6e0b2e'",",","'UId':'df939193-2093-4820-981d-ace2bea96487'",",'Col':",COLUMN(QuyDinhGia_HangNgay!D5),",'Row':",ROW(QuyDinhGia_HangNgay!D5),",","'Format':'numberic'",",'Value':'",SUBSTITUTE(QuyDinhGia_HangNgay!D5,"'","\'"),"','TargetCode':''}")</f>
        <v>{'SheetId':'1d6ef3f7-ad92-41ee-abac-15ae1a6e0b2e','UId':'df939193-2093-4820-981d-ace2bea96487','Col':4,'Row':5,'Format':'numberic','Value':'','TargetCode':''}</v>
      </c>
    </row>
    <row r="8" spans="1:1" x14ac:dyDescent="0.2">
      <c r="A8" t="str">
        <f>CONCATENATE("{'SheetId':'1d6ef3f7-ad92-41ee-abac-15ae1a6e0b2e'",",","'UId':'fcf178ec-fcb8-4ca2-a573-6926038ef28f'",",'Col':",COLUMN(QuyDinhGia_HangNgay!E5),",'Row':",ROW(QuyDinhGia_HangNgay!E5),",","'Format':'numberic'",",'Value':'",SUBSTITUTE(QuyDinhGia_HangNgay!E5,"'","\'"),"','TargetCode':''}")</f>
        <v>{'SheetId':'1d6ef3f7-ad92-41ee-abac-15ae1a6e0b2e','UId':'fcf178ec-fcb8-4ca2-a573-6926038ef28f','Col':5,'Row':5,'Format':'numberic','Value':'','TargetCode':''}</v>
      </c>
    </row>
    <row r="9" spans="1:1" x14ac:dyDescent="0.2">
      <c r="A9" t="str">
        <f>CONCATENATE("{'SheetId':'1d6ef3f7-ad92-41ee-abac-15ae1a6e0b2e'",",","'UId':'91314c5d-a537-4f77-8904-1d717451d260'",",'Col':",COLUMN(QuyDinhGia_HangNgay!D6),",'Row':",ROW(QuyDinhGia_HangNgay!D6),",","'Format':'numberic'",",'Value':'",SUBSTITUTE(QuyDinhGia_HangNgay!D6,"'","\'"),"','TargetCode':''}")</f>
        <v>{'SheetId':'1d6ef3f7-ad92-41ee-abac-15ae1a6e0b2e','UId':'91314c5d-a537-4f77-8904-1d717451d260','Col':4,'Row':6,'Format':'numberic','Value':'','TargetCode':''}</v>
      </c>
    </row>
    <row r="10" spans="1:1" x14ac:dyDescent="0.2">
      <c r="A10" t="str">
        <f>CONCATENATE("{'SheetId':'1d6ef3f7-ad92-41ee-abac-15ae1a6e0b2e'",",","'UId':'b9caa202-1479-468e-892a-4b4624910b6e'",",'Col':",COLUMN(QuyDinhGia_HangNgay!E6),",'Row':",ROW(QuyDinhGia_HangNgay!E6),",","'Format':'numberic'",",'Value':'",SUBSTITUTE(QuyDinhGia_HangNgay!E6,"'","\'"),"','TargetCode':''}")</f>
        <v>{'SheetId':'1d6ef3f7-ad92-41ee-abac-15ae1a6e0b2e','UId':'b9caa202-1479-468e-892a-4b4624910b6e','Col':5,'Row':6,'Format':'numberic','Value':'','TargetCode':''}</v>
      </c>
    </row>
    <row r="11" spans="1:1" x14ac:dyDescent="0.2">
      <c r="A11" t="str">
        <f>CONCATENATE("{'SheetId':'1d6ef3f7-ad92-41ee-abac-15ae1a6e0b2e'",",","'UId':'d4f4bf9f-7d3b-4464-a86d-dc21d9172ace'",",'Col':",COLUMN(QuyDinhGia_HangNgay!D7),",'Row':",ROW(QuyDinhGia_HangNgay!D7),",","'Format':'numberic'",",'Value':'",SUBSTITUTE(QuyDinhGia_HangNgay!D7,"'","\'"),"','TargetCode':''}")</f>
        <v>{'SheetId':'1d6ef3f7-ad92-41ee-abac-15ae1a6e0b2e','UId':'d4f4bf9f-7d3b-4464-a86d-dc21d9172ace','Col':4,'Row':7,'Format':'numberic','Value':'','TargetCode':''}</v>
      </c>
    </row>
    <row r="12" spans="1:1" x14ac:dyDescent="0.2">
      <c r="A12" t="str">
        <f>CONCATENATE("{'SheetId':'1d6ef3f7-ad92-41ee-abac-15ae1a6e0b2e'",",","'UId':'07e3e392-fa10-4fee-88e0-a7aa7aa201ca'",",'Col':",COLUMN(QuyDinhGia_HangNgay!E7),",'Row':",ROW(QuyDinhGia_HangNgay!E7),",","'Format':'numberic'",",'Value':'",SUBSTITUTE(QuyDinhGia_HangNgay!E7,"'","\'"),"','TargetCode':''}")</f>
        <v>{'SheetId':'1d6ef3f7-ad92-41ee-abac-15ae1a6e0b2e','UId':'07e3e392-fa10-4fee-88e0-a7aa7aa201ca','Col':5,'Row':7,'Format':'numberic','Value':'','TargetCode':''}</v>
      </c>
    </row>
    <row r="13" spans="1:1" x14ac:dyDescent="0.2">
      <c r="A13" t="str">
        <f>CONCATENATE("{'SheetId':'1d6ef3f7-ad92-41ee-abac-15ae1a6e0b2e'",",","'UId':'32e18b8a-9f49-4e4e-9b88-f2827855a6b4'",",'Col':",COLUMN(QuyDinhGia_HangNgay!D8),",'Row':",ROW(QuyDinhGia_HangNgay!D8),",","'Format':'numberic'",",'Value':'",SUBSTITUTE(QuyDinhGia_HangNgay!D8,"'","\'"),"','TargetCode':''}")</f>
        <v>{'SheetId':'1d6ef3f7-ad92-41ee-abac-15ae1a6e0b2e','UId':'32e18b8a-9f49-4e4e-9b88-f2827855a6b4','Col':4,'Row':8,'Format':'numberic','Value':'','TargetCode':''}</v>
      </c>
    </row>
    <row r="14" spans="1:1" x14ac:dyDescent="0.2">
      <c r="A14" t="str">
        <f>CONCATENATE("{'SheetId':'1d6ef3f7-ad92-41ee-abac-15ae1a6e0b2e'",",","'UId':'5d9fa8a8-1002-47b2-b7e8-3cb4ca8d4a6a'",",'Col':",COLUMN(QuyDinhGia_HangNgay!E8),",'Row':",ROW(QuyDinhGia_HangNgay!E8),",","'Format':'numberic'",",'Value':'",SUBSTITUTE(QuyDinhGia_HangNgay!E8,"'","\'"),"','TargetCode':''}")</f>
        <v>{'SheetId':'1d6ef3f7-ad92-41ee-abac-15ae1a6e0b2e','UId':'5d9fa8a8-1002-47b2-b7e8-3cb4ca8d4a6a','Col':5,'Row':8,'Format':'numberic','Value':'','TargetCode':''}</v>
      </c>
    </row>
    <row r="15" spans="1:1" x14ac:dyDescent="0.2">
      <c r="A15" t="str">
        <f>CONCATENATE("{'SheetId':'1d6ef3f7-ad92-41ee-abac-15ae1a6e0b2e'",",","'UId':'69ed7c55-42c7-49a9-998d-ba6bbc66725f'",",'Col':",COLUMN(QuyDinhGia_HangNgay!D9),",'Row':",ROW(QuyDinhGia_HangNgay!D9),",","'Format':'numberic'",",'Value':'",SUBSTITUTE(QuyDinhGia_HangNgay!D9,"'","\'"),"','TargetCode':''}")</f>
        <v>{'SheetId':'1d6ef3f7-ad92-41ee-abac-15ae1a6e0b2e','UId':'69ed7c55-42c7-49a9-998d-ba6bbc66725f','Col':4,'Row':9,'Format':'numberic','Value':'','TargetCode':''}</v>
      </c>
    </row>
    <row r="16" spans="1:1" x14ac:dyDescent="0.2">
      <c r="A16" t="str">
        <f>CONCATENATE("{'SheetId':'1d6ef3f7-ad92-41ee-abac-15ae1a6e0b2e'",",","'UId':'6990d8dc-1d55-4c3c-8fe4-f6e0f5539997'",",'Col':",COLUMN(QuyDinhGia_HangNgay!E9),",'Row':",ROW(QuyDinhGia_HangNgay!E9),",","'Format':'numberic'",",'Value':'",SUBSTITUTE(QuyDinhGia_HangNgay!E9,"'","\'"),"','TargetCode':''}")</f>
        <v>{'SheetId':'1d6ef3f7-ad92-41ee-abac-15ae1a6e0b2e','UId':'6990d8dc-1d55-4c3c-8fe4-f6e0f5539997','Col':5,'Row':9,'Format':'numberic','Value':'','TargetCode':''}</v>
      </c>
    </row>
    <row r="17" spans="1:1" x14ac:dyDescent="0.2">
      <c r="A17" t="str">
        <f>CONCATENATE("{'SheetId':'8ee84127-5f04-48b2-b6ff-04d6a3d2b8da'",",","'UId':'2b2d84ba-b28e-40f4-8241-7f3c75cba290'",",'Col':",COLUMN(DangHD_06123!D2),",'Row':",ROW(DangHD_06123!D2),",","'Format':'numberic'",",'Value':'",SUBSTITUTE(DangHD_06123!D2,"'","\'"),"','TargetCode':''}")</f>
        <v>{'SheetId':'8ee84127-5f04-48b2-b6ff-04d6a3d2b8da','UId':'2b2d84ba-b28e-40f4-8241-7f3c75cba290','Col':4,'Row':2,'Format':'numberic','Value':' ','TargetCode':''}</v>
      </c>
    </row>
    <row r="18" spans="1:1" x14ac:dyDescent="0.2">
      <c r="A18" t="str">
        <f>CONCATENATE("{'SheetId':'8ee84127-5f04-48b2-b6ff-04d6a3d2b8da'",",","'UId':'07ab4629-f775-4f83-888e-02a6a59e03cf'",",'Col':",COLUMN(DangHD_06123!E2),",'Row':",ROW(DangHD_06123!E2),",","'Format':'numberic'",",'Value':'",SUBSTITUTE(DangHD_06123!E2,"'","\'"),"','TargetCode':''}")</f>
        <v>{'SheetId':'8ee84127-5f04-48b2-b6ff-04d6a3d2b8da','UId':'07ab4629-f775-4f83-888e-02a6a59e03cf','Col':5,'Row':2,'Format':'numberic','Value':' ','TargetCode':''}</v>
      </c>
    </row>
    <row r="19" spans="1:1" x14ac:dyDescent="0.2">
      <c r="A19" t="str">
        <f>CONCATENATE("{'SheetId':'8ee84127-5f04-48b2-b6ff-04d6a3d2b8da'",",","'UId':'06285ea7-063d-4fa8-ad6c-e00aa53d399c'",",'Col':",COLUMN(DangHD_06123!D3),",'Row':",ROW(DangHD_06123!D3),",","'Format':'numberic'",",'Value':'",SUBSTITUTE(DangHD_06123!D3,"'","\'"),"','TargetCode':''}")</f>
        <v>{'SheetId':'8ee84127-5f04-48b2-b6ff-04d6a3d2b8da','UId':'06285ea7-063d-4fa8-ad6c-e00aa53d399c','Col':4,'Row':3,'Format':'numberic','Value':' ','TargetCode':''}</v>
      </c>
    </row>
    <row r="20" spans="1:1" x14ac:dyDescent="0.2">
      <c r="A20" t="str">
        <f>CONCATENATE("{'SheetId':'8ee84127-5f04-48b2-b6ff-04d6a3d2b8da'",",","'UId':'7a5a79c5-3b9e-4be8-9fe5-cfe21ace688b'",",'Col':",COLUMN(DangHD_06123!E3),",'Row':",ROW(DangHD_06123!E3),",","'Format':'numberic'",",'Value':'",SUBSTITUTE(DangHD_06123!E3,"'","\'"),"','TargetCode':''}")</f>
        <v>{'SheetId':'8ee84127-5f04-48b2-b6ff-04d6a3d2b8da','UId':'7a5a79c5-3b9e-4be8-9fe5-cfe21ace688b','Col':5,'Row':3,'Format':'numberic','Value':' ','TargetCode':''}</v>
      </c>
    </row>
    <row r="21" spans="1:1" x14ac:dyDescent="0.2">
      <c r="A21" t="str">
        <f>CONCATENATE("{'SheetId':'8ee84127-5f04-48b2-b6ff-04d6a3d2b8da'",",","'UId':'6e024bcb-c2e6-4684-91e1-9605c8dd70a9'",",'Col':",COLUMN(DangHD_06123!D4),",'Row':",ROW(DangHD_06123!D4),",","'Format':'numberic'",",'Value':'",SUBSTITUTE(DangHD_06123!D4,"'","\'"),"','TargetCode':''}")</f>
        <v>{'SheetId':'8ee84127-5f04-48b2-b6ff-04d6a3d2b8da','UId':'6e024bcb-c2e6-4684-91e1-9605c8dd70a9','Col':4,'Row':4,'Format':'numberic','Value':'61432641224.4','TargetCode':''}</v>
      </c>
    </row>
    <row r="22" spans="1:1" x14ac:dyDescent="0.2">
      <c r="A22" t="str">
        <f>CONCATENATE("{'SheetId':'8ee84127-5f04-48b2-b6ff-04d6a3d2b8da'",",","'UId':'fd0eba39-b7b8-48a0-baa2-06d7f83b48bd'",",'Col':",COLUMN(DangHD_06123!E4),",'Row':",ROW(DangHD_06123!E4),",","'Format':'numberic'",",'Value':'",SUBSTITUTE(DangHD_06123!E4,"'","\'"),"','TargetCode':''}")</f>
        <v>{'SheetId':'8ee84127-5f04-48b2-b6ff-04d6a3d2b8da','UId':'fd0eba39-b7b8-48a0-baa2-06d7f83b48bd','Col':5,'Row':4,'Format':'numberic','Value':'60153850506.4','TargetCode':''}</v>
      </c>
    </row>
    <row r="23" spans="1:1" x14ac:dyDescent="0.2">
      <c r="A23" t="str">
        <f>CONCATENATE("{'SheetId':'8ee84127-5f04-48b2-b6ff-04d6a3d2b8da'",",","'UId':'79f4a78e-2d13-41a7-9ac0-34ba836fd302'",",'Col':",COLUMN(DangHD_06123!D5),",'Row':",ROW(DangHD_06123!D5),",","'Format':'numberic'",",'Value':'",SUBSTITUTE(DangHD_06123!D5,"'","\'"),"','TargetCode':''}")</f>
        <v>{'SheetId':'8ee84127-5f04-48b2-b6ff-04d6a3d2b8da','UId':'79f4a78e-2d13-41a7-9ac0-34ba836fd302','Col':4,'Row':5,'Format':'numberic','Value':'','TargetCode':''}</v>
      </c>
    </row>
    <row r="24" spans="1:1" x14ac:dyDescent="0.2">
      <c r="A24" t="str">
        <f>CONCATENATE("{'SheetId':'8ee84127-5f04-48b2-b6ff-04d6a3d2b8da'",",","'UId':'84124450-07c1-4492-8b23-d96646b4a6c7'",",'Col':",COLUMN(DangHD_06123!E5),",'Row':",ROW(DangHD_06123!E5),",","'Format':'numberic'",",'Value':'",SUBSTITUTE(DangHD_06123!E5,"'","\'"),"','TargetCode':''}")</f>
        <v>{'SheetId':'8ee84127-5f04-48b2-b6ff-04d6a3d2b8da','UId':'84124450-07c1-4492-8b23-d96646b4a6c7','Col':5,'Row':5,'Format':'numberic','Value':'','TargetCode':''}</v>
      </c>
    </row>
    <row r="25" spans="1:1" x14ac:dyDescent="0.2">
      <c r="A25" t="str">
        <f>CONCATENATE("{'SheetId':'8ee84127-5f04-48b2-b6ff-04d6a3d2b8da'",",","'UId':'b745bce2-33bc-4976-ad1b-68e03fa914f6'",",'Col':",COLUMN(DangHD_06123!D6),",'Row':",ROW(DangHD_06123!D6),",","'Format':'numberic'",",'Value':'",SUBSTITUTE(DangHD_06123!D6,"'","\'"),"','TargetCode':''}")</f>
        <v>{'SheetId':'8ee84127-5f04-48b2-b6ff-04d6a3d2b8da','UId':'b745bce2-33bc-4976-ad1b-68e03fa914f6','Col':4,'Row':6,'Format':'numberic','Value':'12286.52','TargetCode':''}</v>
      </c>
    </row>
    <row r="26" spans="1:1" x14ac:dyDescent="0.2">
      <c r="A26" t="str">
        <f>CONCATENATE("{'SheetId':'8ee84127-5f04-48b2-b6ff-04d6a3d2b8da'",",","'UId':'ff43af29-8f54-4bf6-9e7b-211db05d1a68'",",'Col':",COLUMN(DangHD_06123!E6),",'Row':",ROW(DangHD_06123!E6),",","'Format':'numberic'",",'Value':'",SUBSTITUTE(DangHD_06123!E6,"'","\'"),"','TargetCode':''}")</f>
        <v>{'SheetId':'8ee84127-5f04-48b2-b6ff-04d6a3d2b8da','UId':'ff43af29-8f54-4bf6-9e7b-211db05d1a68','Col':5,'Row':6,'Format':'numberic','Value':'12030.77','TargetCode':''}</v>
      </c>
    </row>
    <row r="27" spans="1:1" x14ac:dyDescent="0.2">
      <c r="A27" t="str">
        <f>CONCATENATE("{'SheetId':'8ee84127-5f04-48b2-b6ff-04d6a3d2b8da'",",","'UId':'994fc577-e32f-40ce-b331-32aa1bb21411'",",'Col':",COLUMN(DangHD_06123!D7),",'Row':",ROW(DangHD_06123!D7),",","'Format':'numberic'",",'Value':'",SUBSTITUTE(DangHD_06123!D7,"'","\'"),"','TargetCode':''}")</f>
        <v>{'SheetId':'8ee84127-5f04-48b2-b6ff-04d6a3d2b8da','UId':'994fc577-e32f-40ce-b331-32aa1bb21411','Col':4,'Row':7,'Format':'numberic','Value':' ','TargetCode':''}</v>
      </c>
    </row>
    <row r="28" spans="1:1" x14ac:dyDescent="0.2">
      <c r="A28" t="str">
        <f>CONCATENATE("{'SheetId':'8ee84127-5f04-48b2-b6ff-04d6a3d2b8da'",",","'UId':'a5241518-6ae6-4935-849a-6ce87e0c3068'",",'Col':",COLUMN(DangHD_06123!E7),",'Row':",ROW(DangHD_06123!E7),",","'Format':'numberic'",",'Value':'",SUBSTITUTE(DangHD_06123!E7,"'","\'"),"','TargetCode':''}")</f>
        <v>{'SheetId':'8ee84127-5f04-48b2-b6ff-04d6a3d2b8da','UId':'a5241518-6ae6-4935-849a-6ce87e0c3068','Col':5,'Row':7,'Format':'numberic','Value':' ','TargetCode':''}</v>
      </c>
    </row>
    <row r="29" spans="1:1" x14ac:dyDescent="0.2">
      <c r="A29" t="str">
        <f>CONCATENATE("{'SheetId':'8ee84127-5f04-48b2-b6ff-04d6a3d2b8da'",",","'UId':'e116fbaf-ba76-45be-b3d2-1f9a7839273f'",",'Col':",COLUMN(DangHD_06123!D8),",'Row':",ROW(DangHD_06123!D8),",","'Format':'numberic'",",'Value':'",SUBSTITUTE(DangHD_06123!D8,"'","\'"),"','TargetCode':''}")</f>
        <v>{'SheetId':'8ee84127-5f04-48b2-b6ff-04d6a3d2b8da','UId':'e116fbaf-ba76-45be-b3d2-1f9a7839273f','Col':4,'Row':8,'Format':'numberic','Value':'61840383752.4','TargetCode':''}</v>
      </c>
    </row>
    <row r="30" spans="1:1" x14ac:dyDescent="0.2">
      <c r="A30" t="str">
        <f>CONCATENATE("{'SheetId':'8ee84127-5f04-48b2-b6ff-04d6a3d2b8da'",",","'UId':'6f3c5cc8-3e40-41c5-87c8-eee862c9a0dc'",",'Col':",COLUMN(DangHD_06123!E8),",'Row':",ROW(DangHD_06123!E8),",","'Format':'numberic'",",'Value':'",SUBSTITUTE(DangHD_06123!E8,"'","\'"),"','TargetCode':''}")</f>
        <v>{'SheetId':'8ee84127-5f04-48b2-b6ff-04d6a3d2b8da','UId':'6f3c5cc8-3e40-41c5-87c8-eee862c9a0dc','Col':5,'Row':8,'Format':'numberic','Value':'61432641224.4','TargetCode':''}</v>
      </c>
    </row>
    <row r="31" spans="1:1" x14ac:dyDescent="0.2">
      <c r="A31" t="str">
        <f>CONCATENATE("{'SheetId':'8ee84127-5f04-48b2-b6ff-04d6a3d2b8da'",",","'UId':'a1eedfad-0670-41a5-a85c-dbafbab26e89'",",'Col':",COLUMN(DangHD_06123!D9),",'Row':",ROW(DangHD_06123!D9),",","'Format':'numberic'",",'Value':'",SUBSTITUTE(DangHD_06123!D9,"'","\'"),"','TargetCode':''}")</f>
        <v>{'SheetId':'8ee84127-5f04-48b2-b6ff-04d6a3d2b8da','UId':'a1eedfad-0670-41a5-a85c-dbafbab26e89','Col':4,'Row':9,'Format':'numberic','Value':'','TargetCode':''}</v>
      </c>
    </row>
    <row r="32" spans="1:1" x14ac:dyDescent="0.2">
      <c r="A32" t="str">
        <f>CONCATENATE("{'SheetId':'8ee84127-5f04-48b2-b6ff-04d6a3d2b8da'",",","'UId':'678430c1-74d3-4402-9135-35c26a143cc4'",",'Col':",COLUMN(DangHD_06123!E9),",'Row':",ROW(DangHD_06123!E9),",","'Format':'numberic'",",'Value':'",SUBSTITUTE(DangHD_06123!E9,"'","\'"),"','TargetCode':''}")</f>
        <v>{'SheetId':'8ee84127-5f04-48b2-b6ff-04d6a3d2b8da','UId':'678430c1-74d3-4402-9135-35c26a143cc4','Col':5,'Row':9,'Format':'numberic','Value':'','TargetCode':''}</v>
      </c>
    </row>
    <row r="33" spans="1:1" x14ac:dyDescent="0.2">
      <c r="A33" t="str">
        <f>CONCATENATE("{'SheetId':'8ee84127-5f04-48b2-b6ff-04d6a3d2b8da'",",","'UId':'9abe9a44-a457-4bc5-b86d-a2f9a61eb94c'",",'Col':",COLUMN(DangHD_06123!D10),",'Row':",ROW(DangHD_06123!D10),",","'Format':'numberic'",",'Value':'",SUBSTITUTE(DangHD_06123!D10,"'","\'"),"','TargetCode':''}")</f>
        <v>{'SheetId':'8ee84127-5f04-48b2-b6ff-04d6a3d2b8da','UId':'9abe9a44-a457-4bc5-b86d-a2f9a61eb94c','Col':4,'Row':10,'Format':'numberic','Value':'12368.07','TargetCode':''}</v>
      </c>
    </row>
    <row r="34" spans="1:1" x14ac:dyDescent="0.2">
      <c r="A34" t="str">
        <f>CONCATENATE("{'SheetId':'8ee84127-5f04-48b2-b6ff-04d6a3d2b8da'",",","'UId':'8054f082-631f-490d-a0a2-102155bf22a0'",",'Col':",COLUMN(DangHD_06123!E10),",'Row':",ROW(DangHD_06123!E10),",","'Format':'numberic'",",'Value':'",SUBSTITUTE(DangHD_06123!E10,"'","\'"),"','TargetCode':''}")</f>
        <v>{'SheetId':'8ee84127-5f04-48b2-b6ff-04d6a3d2b8da','UId':'8054f082-631f-490d-a0a2-102155bf22a0','Col':5,'Row':10,'Format':'numberic','Value':'12286.52','TargetCode':''}</v>
      </c>
    </row>
    <row r="35" spans="1:1" x14ac:dyDescent="0.2">
      <c r="A35" t="str">
        <f>CONCATENATE("{'SheetId':'8ee84127-5f04-48b2-b6ff-04d6a3d2b8da'",",","'UId':'dd0a1a36-7249-4d3d-830b-6d13935b23d3'",",'Col':",COLUMN(DangHD_06123!D11),",'Row':",ROW(DangHD_06123!D11),",","'Format':'numberic'",",'Value':'",SUBSTITUTE(DangHD_06123!D11,"'","\'"),"','TargetCode':''}")</f>
        <v>{'SheetId':'8ee84127-5f04-48b2-b6ff-04d6a3d2b8da','UId':'dd0a1a36-7249-4d3d-830b-6d13935b23d3','Col':4,'Row':11,'Format':'numberic','Value':'407742528','TargetCode':''}</v>
      </c>
    </row>
    <row r="36" spans="1:1" x14ac:dyDescent="0.2">
      <c r="A36" t="str">
        <f>CONCATENATE("{'SheetId':'8ee84127-5f04-48b2-b6ff-04d6a3d2b8da'",",","'UId':'414be2fd-a193-4dcf-a52a-ba771cb1a4d9'",",'Col':",COLUMN(DangHD_06123!E11),",'Row':",ROW(DangHD_06123!E11),",","'Format':'numberic'",",'Value':'",SUBSTITUTE(DangHD_06123!E11,"'","\'"),"','TargetCode':''}")</f>
        <v>{'SheetId':'8ee84127-5f04-48b2-b6ff-04d6a3d2b8da','UId':'414be2fd-a193-4dcf-a52a-ba771cb1a4d9','Col':5,'Row':11,'Format':'numberic','Value':'1278790718','TargetCode':''}</v>
      </c>
    </row>
    <row r="37" spans="1:1" x14ac:dyDescent="0.2">
      <c r="A37" t="str">
        <f>CONCATENATE("{'SheetId':'8ee84127-5f04-48b2-b6ff-04d6a3d2b8da'",",","'UId':'a8a99225-66ee-4d9f-995b-f62c2ea2ae3f'",",'Col':",COLUMN(DangHD_06123!D12),",'Row':",ROW(DangHD_06123!D12),",","'Format':'numberic'",",'Value':'",SUBSTITUTE(DangHD_06123!D12,"'","\'"),"','TargetCode':''}")</f>
        <v>{'SheetId':'8ee84127-5f04-48b2-b6ff-04d6a3d2b8da','UId':'a8a99225-66ee-4d9f-995b-f62c2ea2ae3f','Col':4,'Row':12,'Format':'numberic','Value':'407742528','TargetCode':''}</v>
      </c>
    </row>
    <row r="38" spans="1:1" x14ac:dyDescent="0.2">
      <c r="A38" t="str">
        <f>CONCATENATE("{'SheetId':'8ee84127-5f04-48b2-b6ff-04d6a3d2b8da'",",","'UId':'3af51b88-680d-4136-af47-b3cee8b2c857'",",'Col':",COLUMN(DangHD_06123!E12),",'Row':",ROW(DangHD_06123!E12),",","'Format':'numberic'",",'Value':'",SUBSTITUTE(DangHD_06123!E12,"'","\'"),"','TargetCode':''}")</f>
        <v>{'SheetId':'8ee84127-5f04-48b2-b6ff-04d6a3d2b8da','UId':'3af51b88-680d-4136-af47-b3cee8b2c857','Col':5,'Row':12,'Format':'numberic','Value':'1278790718','TargetCode':''}</v>
      </c>
    </row>
    <row r="39" spans="1:1" x14ac:dyDescent="0.2">
      <c r="A39" t="str">
        <f>CONCATENATE("{'SheetId':'8ee84127-5f04-48b2-b6ff-04d6a3d2b8da'",",","'UId':'adc3a998-202e-4f9e-af10-30c8b6b1e95a'",",'Col':",COLUMN(DangHD_06123!D13),",'Row':",ROW(DangHD_06123!D13),",","'Format':'numberic'",",'Value':'",SUBSTITUTE(DangHD_06123!D13,"'","\'"),"','TargetCode':''}")</f>
        <v>{'SheetId':'8ee84127-5f04-48b2-b6ff-04d6a3d2b8da','UId':'adc3a998-202e-4f9e-af10-30c8b6b1e95a','Col':4,'Row':13,'Format':'numberic','Value':'','TargetCode':''}</v>
      </c>
    </row>
    <row r="40" spans="1:1" x14ac:dyDescent="0.2">
      <c r="A40" t="str">
        <f>CONCATENATE("{'SheetId':'8ee84127-5f04-48b2-b6ff-04d6a3d2b8da'",",","'UId':'adb742b1-d504-4f2d-a599-dee6d1a38d73'",",'Col':",COLUMN(DangHD_06123!E13),",'Row':",ROW(DangHD_06123!E13),",","'Format':'numberic'",",'Value':'",SUBSTITUTE(DangHD_06123!E13,"'","\'"),"','TargetCode':''}")</f>
        <v>{'SheetId':'8ee84127-5f04-48b2-b6ff-04d6a3d2b8da','UId':'adb742b1-d504-4f2d-a599-dee6d1a38d73','Col':5,'Row':13,'Format':'numberic','Value':'','TargetCode':''}</v>
      </c>
    </row>
    <row r="41" spans="1:1" x14ac:dyDescent="0.2">
      <c r="A41" t="str">
        <f>CONCATENATE("{'SheetId':'8ee84127-5f04-48b2-b6ff-04d6a3d2b8da'",",","'UId':'d4aa6638-16cf-4795-a7da-68ae94f3870f'",",'Col':",COLUMN(DangHD_06123!D14),",'Row':",ROW(DangHD_06123!D14),",","'Format':'numberic'",",'Value':'",SUBSTITUTE(DangHD_06123!D14,"'","\'"),"','TargetCode':''}")</f>
        <v>{'SheetId':'8ee84127-5f04-48b2-b6ff-04d6a3d2b8da','UId':'d4aa6638-16cf-4795-a7da-68ae94f3870f','Col':4,'Row':14,'Format':'numberic','Value':'','TargetCode':''}</v>
      </c>
    </row>
    <row r="42" spans="1:1" x14ac:dyDescent="0.2">
      <c r="A42" t="str">
        <f>CONCATENATE("{'SheetId':'8ee84127-5f04-48b2-b6ff-04d6a3d2b8da'",",","'UId':'364d8849-f958-4851-92a8-f78cdcbcc521'",",'Col':",COLUMN(DangHD_06123!E14),",'Row':",ROW(DangHD_06123!E14),",","'Format':'numberic'",",'Value':'",SUBSTITUTE(DangHD_06123!E14,"'","\'"),"','TargetCode':''}")</f>
        <v>{'SheetId':'8ee84127-5f04-48b2-b6ff-04d6a3d2b8da','UId':'364d8849-f958-4851-92a8-f78cdcbcc521','Col':5,'Row':14,'Format':'numberic','Value':'','TargetCode':''}</v>
      </c>
    </row>
    <row r="43" spans="1:1" x14ac:dyDescent="0.2">
      <c r="A43" t="str">
        <f>CONCATENATE("{'SheetId':'8ee84127-5f04-48b2-b6ff-04d6a3d2b8da'",",","'UId':'37474930-f5a4-4d1b-8740-053a9836b382'",",'Col':",COLUMN(DangHD_06123!D15),",'Row':",ROW(DangHD_06123!D15),",","'Format':'numberic'",",'Value':'",SUBSTITUTE(DangHD_06123!D15,"'","\'"),"','TargetCode':''}")</f>
        <v>{'SheetId':'8ee84127-5f04-48b2-b6ff-04d6a3d2b8da','UId':'37474930-f5a4-4d1b-8740-053a9836b382','Col':4,'Row':15,'Format':'numberic','Value':'81.5499999999993','TargetCode':''}</v>
      </c>
    </row>
    <row r="44" spans="1:1" x14ac:dyDescent="0.2">
      <c r="A44" t="str">
        <f>CONCATENATE("{'SheetId':'8ee84127-5f04-48b2-b6ff-04d6a3d2b8da'",",","'UId':'65f65b26-1a6e-4d2d-9f15-1fbbdb4d6085'",",'Col':",COLUMN(DangHD_06123!E15),",'Row':",ROW(DangHD_06123!E15),",","'Format':'numberic'",",'Value':'",SUBSTITUTE(DangHD_06123!E15,"'","\'"),"','TargetCode':''}")</f>
        <v>{'SheetId':'8ee84127-5f04-48b2-b6ff-04d6a3d2b8da','UId':'65f65b26-1a6e-4d2d-9f15-1fbbdb4d6085','Col':5,'Row':15,'Format':'numberic','Value':'255.75','TargetCode':''}</v>
      </c>
    </row>
    <row r="45" spans="1:1" x14ac:dyDescent="0.2">
      <c r="A45" t="str">
        <f>CONCATENATE("{'SheetId':'8ee84127-5f04-48b2-b6ff-04d6a3d2b8da'",",","'UId':'895f75db-02f5-4813-9092-af24b4a046a7'",",'Col':",COLUMN(DangHD_06123!D16),",'Row':",ROW(DangHD_06123!D16),",","'Format':'numberic'",",'Value':'",SUBSTITUTE(DangHD_06123!D16,"'","\'"),"','TargetCode':''}")</f>
        <v>{'SheetId':'8ee84127-5f04-48b2-b6ff-04d6a3d2b8da','UId':'895f75db-02f5-4813-9092-af24b4a046a7','Col':4,'Row':16,'Format':'numberic','Value':' ','TargetCode':''}</v>
      </c>
    </row>
    <row r="46" spans="1:1" x14ac:dyDescent="0.2">
      <c r="A46" t="str">
        <f>CONCATENATE("{'SheetId':'8ee84127-5f04-48b2-b6ff-04d6a3d2b8da'",",","'UId':'15e14b4a-6669-41e3-962a-eb00fd2ca6c7'",",'Col':",COLUMN(DangHD_06123!E16),",'Row':",ROW(DangHD_06123!E16),",","'Format':'numberic'",",'Value':'",SUBSTITUTE(DangHD_06123!E16,"'","\'"),"','TargetCode':''}")</f>
        <v>{'SheetId':'8ee84127-5f04-48b2-b6ff-04d6a3d2b8da','UId':'15e14b4a-6669-41e3-962a-eb00fd2ca6c7','Col':5,'Row':16,'Format':'numberic','Value':' ','TargetCode':''}</v>
      </c>
    </row>
    <row r="47" spans="1:1" x14ac:dyDescent="0.2">
      <c r="A47" t="str">
        <f>CONCATENATE("{'SheetId':'8ee84127-5f04-48b2-b6ff-04d6a3d2b8da'",",","'UId':'844fdb7c-6b12-4040-8635-f3920bc78d43'",",'Col':",COLUMN(DangHD_06123!D17),",'Row':",ROW(DangHD_06123!D17),",","'Format':'numberic'",",'Value':'",SUBSTITUTE(DangHD_06123!D17,"'","\'"),"','TargetCode':''}")</f>
        <v>{'SheetId':'8ee84127-5f04-48b2-b6ff-04d6a3d2b8da','UId':'844fdb7c-6b12-4040-8635-f3920bc78d43','Col':4,'Row':17,'Format':'numberic','Value':'73585713571','TargetCode':''}</v>
      </c>
    </row>
    <row r="48" spans="1:1" x14ac:dyDescent="0.2">
      <c r="A48" t="str">
        <f>CONCATENATE("{'SheetId':'8ee84127-5f04-48b2-b6ff-04d6a3d2b8da'",",","'UId':'4a8a698e-1d2e-416e-8d66-63201476fcde'",",'Col':",COLUMN(DangHD_06123!E17),",'Row':",ROW(DangHD_06123!E17),",","'Format':'numberic'",",'Value':'",SUBSTITUTE(DangHD_06123!E17,"'","\'"),"','TargetCode':''}")</f>
        <v>{'SheetId':'8ee84127-5f04-48b2-b6ff-04d6a3d2b8da','UId':'4a8a698e-1d2e-416e-8d66-63201476fcde','Col':5,'Row':17,'Format':'numberic','Value':'73585713571','TargetCode':''}</v>
      </c>
    </row>
    <row r="49" spans="1:1" x14ac:dyDescent="0.2">
      <c r="A49" t="str">
        <f>CONCATENATE("{'SheetId':'8ee84127-5f04-48b2-b6ff-04d6a3d2b8da'",",","'UId':'ee2024dd-71f3-479c-ab8e-1d2f13a8bb79'",",'Col':",COLUMN(DangHD_06123!D18),",'Row':",ROW(DangHD_06123!D18),",","'Format':'numberic'",",'Value':'",SUBSTITUTE(DangHD_06123!D18,"'","\'"),"','TargetCode':''}")</f>
        <v>{'SheetId':'8ee84127-5f04-48b2-b6ff-04d6a3d2b8da','UId':'ee2024dd-71f3-479c-ab8e-1d2f13a8bb79','Col':4,'Row':18,'Format':'numberic','Value':'42358277459','TargetCode':''}</v>
      </c>
    </row>
    <row r="50" spans="1:1" x14ac:dyDescent="0.2">
      <c r="A50" t="str">
        <f>CONCATENATE("{'SheetId':'8ee84127-5f04-48b2-b6ff-04d6a3d2b8da'",",","'UId':'c20e2764-a669-4f8b-8570-c78ff238629c'",",'Col':",COLUMN(DangHD_06123!E18),",'Row':",ROW(DangHD_06123!E18),",","'Format':'numberic'",",'Value':'",SUBSTITUTE(DangHD_06123!E18,"'","\'"),"','TargetCode':''}")</f>
        <v>{'SheetId':'8ee84127-5f04-48b2-b6ff-04d6a3d2b8da','UId':'c20e2764-a669-4f8b-8570-c78ff238629c','Col':5,'Row':18,'Format':'numberic','Value':'42358277459','TargetCode':''}</v>
      </c>
    </row>
    <row r="51" spans="1:1" x14ac:dyDescent="0.2">
      <c r="A51" t="str">
        <f>CONCATENATE("{'SheetId':'8ee84127-5f04-48b2-b6ff-04d6a3d2b8da'",",","'UId':'f54a331a-bacd-4a99-aa21-720f9cbe12e0'",",'Col':",COLUMN(DangHD_06123!D19),",'Row':",ROW(DangHD_06123!D19),",","'Format':'numberic'",",'Value':'",SUBSTITUTE(DangHD_06123!D19,"'","\'"),"','TargetCode':''}")</f>
        <v>{'SheetId':'8ee84127-5f04-48b2-b6ff-04d6a3d2b8da','UId':'f54a331a-bacd-4a99-aa21-720f9cbe12e0','Col':4,'Row':19,'Format':'numberic','Value':'','TargetCode':''}</v>
      </c>
    </row>
    <row r="52" spans="1:1" x14ac:dyDescent="0.2">
      <c r="A52" t="str">
        <f>CONCATENATE("{'SheetId':'8ee84127-5f04-48b2-b6ff-04d6a3d2b8da'",",","'UId':'1d1191ca-1fdd-4244-8016-6b517ac57564'",",'Col':",COLUMN(DangHD_06123!E19),",'Row':",ROW(DangHD_06123!E19),",","'Format':'numberic'",",'Value':'",SUBSTITUTE(DangHD_06123!E19,"'","\'"),"','TargetCode':''}")</f>
        <v>{'SheetId':'8ee84127-5f04-48b2-b6ff-04d6a3d2b8da','UId':'1d1191ca-1fdd-4244-8016-6b517ac57564','Col':5,'Row':19,'Format':'numberic','Value':'','TargetCode':''}</v>
      </c>
    </row>
    <row r="53" spans="1:1" x14ac:dyDescent="0.2">
      <c r="A53" t="str">
        <f>CONCATENATE("{'SheetId':'8ee84127-5f04-48b2-b6ff-04d6a3d2b8da'",",","'UId':'59f409bd-3b3f-4733-80fb-5d75b87e761d'",",'Col':",COLUMN(DangHD_06123!D20),",'Row':",ROW(DangHD_06123!D20),",","'Format':'numberic'",",'Value':'",SUBSTITUTE(DangHD_06123!D20,"'","\'"),"','TargetCode':''}")</f>
        <v>{'SheetId':'8ee84127-5f04-48b2-b6ff-04d6a3d2b8da','UId':'59f409bd-3b3f-4733-80fb-5d75b87e761d','Col':4,'Row':20,'Format':'numberic','Value':'','TargetCode':''}</v>
      </c>
    </row>
    <row r="54" spans="1:1" x14ac:dyDescent="0.2">
      <c r="A54" t="str">
        <f>CONCATENATE("{'SheetId':'8ee84127-5f04-48b2-b6ff-04d6a3d2b8da'",",","'UId':'2c9e8c78-e388-48d3-889d-08b50945e399'",",'Col':",COLUMN(DangHD_06123!E20),",'Row':",ROW(DangHD_06123!E20),",","'Format':'numberic'",",'Value':'",SUBSTITUTE(DangHD_06123!E20,"'","\'"),"','TargetCode':''}")</f>
        <v>{'SheetId':'8ee84127-5f04-48b2-b6ff-04d6a3d2b8da','UId':'2c9e8c78-e388-48d3-889d-08b50945e399','Col':5,'Row':20,'Format':'numberic','Value':'','TargetCode':''}</v>
      </c>
    </row>
    <row r="55" spans="1:1" x14ac:dyDescent="0.2">
      <c r="A55" t="str">
        <f>CONCATENATE("{'SheetId':'8ee84127-5f04-48b2-b6ff-04d6a3d2b8da'",",","'UId':'24158461-58d3-4ef9-824d-e5705800326f'",",'Col':",COLUMN(DangHD_06123!D21),",'Row':",ROW(DangHD_06123!D21),",","'Format':'numberic'",",'Value':'",SUBSTITUTE(DangHD_06123!D21,"'","\'"),"','TargetCode':''}")</f>
        <v>{'SheetId':'8ee84127-5f04-48b2-b6ff-04d6a3d2b8da','UId':'24158461-58d3-4ef9-824d-e5705800326f','Col':4,'Row':21,'Format':'numberic','Value':'','TargetCode':''}</v>
      </c>
    </row>
    <row r="56" spans="1:1" x14ac:dyDescent="0.2">
      <c r="A56" t="str">
        <f>CONCATENATE("{'SheetId':'8ee84127-5f04-48b2-b6ff-04d6a3d2b8da'",",","'UId':'ab3e71c0-26f1-4036-a999-dab71bba929d'",",'Col':",COLUMN(DangHD_06123!E21),",'Row':",ROW(DangHD_06123!E21),",","'Format':'numberic'",",'Value':'",SUBSTITUTE(DangHD_06123!E21,"'","\'"),"','TargetCode':''}")</f>
        <v>{'SheetId':'8ee84127-5f04-48b2-b6ff-04d6a3d2b8da','UId':'ab3e71c0-26f1-4036-a999-dab71bba929d','Col':5,'Row':21,'Format':'numberic','Value':'','TargetCode':''}</v>
      </c>
    </row>
    <row r="57" spans="1:1" x14ac:dyDescent="0.2">
      <c r="A57" t="str">
        <f>CONCATENATE("{'SheetId':'8ee84127-5f04-48b2-b6ff-04d6a3d2b8da'",",","'UId':'7bff30a7-5488-4efc-a862-8b5ce2426bb8'",",'Col':",COLUMN(DangHD_06123!D22),",'Row':",ROW(DangHD_06123!D22),",","'Format':'numberic'",",'Value':'",SUBSTITUTE(DangHD_06123!D22,"'","\'"),"','TargetCode':''}")</f>
        <v>{'SheetId':'8ee84127-5f04-48b2-b6ff-04d6a3d2b8da','UId':'7bff30a7-5488-4efc-a862-8b5ce2426bb8','Col':4,'Row':22,'Format':'numberic','Value':'','TargetCode':''}</v>
      </c>
    </row>
    <row r="58" spans="1:1" x14ac:dyDescent="0.2">
      <c r="A58" t="str">
        <f>CONCATENATE("{'SheetId':'8ee84127-5f04-48b2-b6ff-04d6a3d2b8da'",",","'UId':'b180eb6c-b771-4733-94c2-fb67d38a5c38'",",'Col':",COLUMN(DangHD_06123!E22),",'Row':",ROW(DangHD_06123!E22),",","'Format':'numberic'",",'Value':'",SUBSTITUTE(DangHD_06123!E22,"'","\'"),"','TargetCode':''}")</f>
        <v>{'SheetId':'8ee84127-5f04-48b2-b6ff-04d6a3d2b8da','UId':'b180eb6c-b771-4733-94c2-fb67d38a5c38','Col':5,'Row':22,'Format':'numberic','Value':'','TargetCode':''}</v>
      </c>
    </row>
    <row r="59" spans="1:1" x14ac:dyDescent="0.2">
      <c r="A59" t="str">
        <f>CONCATENATE("{'SheetId':'8ee84127-5f04-48b2-b6ff-04d6a3d2b8da'",",","'UId':'e92b3a19-2a1a-47e1-be6b-4832a894e828'",",'Col':",COLUMN(DangHD_06123!D23),",'Row':",ROW(DangHD_06123!D23),",","'Format':'numberic'",",'Value':'",SUBSTITUTE(DangHD_06123!D23,"'","\'"),"','TargetCode':''}")</f>
        <v>{'SheetId':'8ee84127-5f04-48b2-b6ff-04d6a3d2b8da','UId':'e92b3a19-2a1a-47e1-be6b-4832a894e828','Col':4,'Row':23,'Format':'numberic','Value':' ','TargetCode':''}</v>
      </c>
    </row>
    <row r="60" spans="1:1" x14ac:dyDescent="0.2">
      <c r="A60" t="str">
        <f>CONCATENATE("{'SheetId':'8ee84127-5f04-48b2-b6ff-04d6a3d2b8da'",",","'UId':'5b4c5de3-bfc7-4791-ace2-5393046e6423'",",'Col':",COLUMN(DangHD_06123!E23),",'Row':",ROW(DangHD_06123!E23),",","'Format':'numberic'",",'Value':'",SUBSTITUTE(DangHD_06123!E23,"'","\'"),"','TargetCode':''}")</f>
        <v>{'SheetId':'8ee84127-5f04-48b2-b6ff-04d6a3d2b8da','UId':'5b4c5de3-bfc7-4791-ace2-5393046e6423','Col':5,'Row':23,'Format':'numberic','Value':' ','TargetCode':''}</v>
      </c>
    </row>
    <row r="61" spans="1:1" x14ac:dyDescent="0.2">
      <c r="A61" t="str">
        <f>CONCATENATE("{'SheetId':'8ee84127-5f04-48b2-b6ff-04d6a3d2b8da'",",","'UId':'c601cc6e-7ab0-46df-b211-a7360efe7720'",",'Col':",COLUMN(DangHD_06123!D24),",'Row':",ROW(DangHD_06123!D24),",","'Format':'numberic'",",'Value':'",SUBSTITUTE(DangHD_06123!D24,"'","\'"),"','TargetCode':''}")</f>
        <v>{'SheetId':'8ee84127-5f04-48b2-b6ff-04d6a3d2b8da','UId':'c601cc6e-7ab0-46df-b211-a7360efe7720','Col':4,'Row':24,'Format':'numberic','Value':'7960','TargetCode':''}</v>
      </c>
    </row>
    <row r="62" spans="1:1" x14ac:dyDescent="0.2">
      <c r="A62" t="str">
        <f>CONCATENATE("{'SheetId':'8ee84127-5f04-48b2-b6ff-04d6a3d2b8da'",",","'UId':'0d689463-d639-49a5-9728-04e7f3c5fac0'",",'Col':",COLUMN(DangHD_06123!E24),",'Row':",ROW(DangHD_06123!E24),",","'Format':'numberic'",",'Value':'",SUBSTITUTE(DangHD_06123!E24,"'","\'"),"','TargetCode':''}")</f>
        <v>{'SheetId':'8ee84127-5f04-48b2-b6ff-04d6a3d2b8da','UId':'0d689463-d639-49a5-9728-04e7f3c5fac0','Col':5,'Row':24,'Format':'numberic','Value':'7520','TargetCode':''}</v>
      </c>
    </row>
    <row r="63" spans="1:1" x14ac:dyDescent="0.2">
      <c r="A63" t="str">
        <f>CONCATENATE("{'SheetId':'8ee84127-5f04-48b2-b6ff-04d6a3d2b8da'",",","'UId':'866d8f17-2e9e-4dbb-813f-23e30546e082'",",'Col':",COLUMN(DangHD_06123!D25),",'Row':",ROW(DangHD_06123!D25),",","'Format':'numberic'",",'Value':'",SUBSTITUTE(DangHD_06123!D25,"'","\'"),"','TargetCode':''}")</f>
        <v>{'SheetId':'8ee84127-5f04-48b2-b6ff-04d6a3d2b8da','UId':'866d8f17-2e9e-4dbb-813f-23e30546e082','Col':4,'Row':25,'Format':'numberic','Value':'7890','TargetCode':''}</v>
      </c>
    </row>
    <row r="64" spans="1:1" x14ac:dyDescent="0.2">
      <c r="A64" t="str">
        <f>CONCATENATE("{'SheetId':'8ee84127-5f04-48b2-b6ff-04d6a3d2b8da'",",","'UId':'d3b7ab10-8266-4f2e-84da-8d467c906376'",",'Col':",COLUMN(DangHD_06123!E25),",'Row':",ROW(DangHD_06123!E25),",","'Format':'numberic'",",'Value':'",SUBSTITUTE(DangHD_06123!E25,"'","\'"),"','TargetCode':''}")</f>
        <v>{'SheetId':'8ee84127-5f04-48b2-b6ff-04d6a3d2b8da','UId':'d3b7ab10-8266-4f2e-84da-8d467c906376','Col':5,'Row':25,'Format':'numberic','Value':'7960','TargetCode':''}</v>
      </c>
    </row>
    <row r="65" spans="1:1" x14ac:dyDescent="0.2">
      <c r="A65" t="str">
        <f>CONCATENATE("{'SheetId':'8ee84127-5f04-48b2-b6ff-04d6a3d2b8da'",",","'UId':'ac81e712-16ed-4270-936f-2263e5969f8a'",",'Col':",COLUMN(DangHD_06123!D26),",'Row':",ROW(DangHD_06123!D26),",","'Format':'numberic'",",'Value':'",SUBSTITUTE(DangHD_06123!D26,"'","\'"),"','TargetCode':''}")</f>
        <v>{'SheetId':'8ee84127-5f04-48b2-b6ff-04d6a3d2b8da','UId':'ac81e712-16ed-4270-936f-2263e5969f8a','Col':4,'Row':26,'Format':'numberic','Value':'-0.00879396984924623','TargetCode':''}</v>
      </c>
    </row>
    <row r="66" spans="1:1" x14ac:dyDescent="0.2">
      <c r="A66" t="str">
        <f>CONCATENATE("{'SheetId':'8ee84127-5f04-48b2-b6ff-04d6a3d2b8da'",",","'UId':'bfadb13f-8749-4028-a2bc-f0613d1463d7'",",'Col':",COLUMN(DangHD_06123!E26),",'Row':",ROW(DangHD_06123!E26),",","'Format':'numberic'",",'Value':'",SUBSTITUTE(DangHD_06123!E26,"'","\'"),"','TargetCode':''}")</f>
        <v>{'SheetId':'8ee84127-5f04-48b2-b6ff-04d6a3d2b8da','UId':'bfadb13f-8749-4028-a2bc-f0613d1463d7','Col':5,'Row':26,'Format':'numberic','Value':'0.0585106382978723','TargetCode':''}</v>
      </c>
    </row>
    <row r="67" spans="1:1" x14ac:dyDescent="0.2">
      <c r="A67" t="str">
        <f>CONCATENATE("{'SheetId':'8ee84127-5f04-48b2-b6ff-04d6a3d2b8da'",",","'UId':'89108dd5-42ee-43a9-afaf-97f5cf736ad3'",",'Col':",COLUMN(DangHD_06123!D27),",'Row':",ROW(DangHD_06123!D27),",","'Format':'numberic'",",'Value':'",SUBSTITUTE(DangHD_06123!D27,"'","\'"),"','TargetCode':''}")</f>
        <v>{'SheetId':'8ee84127-5f04-48b2-b6ff-04d6a3d2b8da','UId':'89108dd5-42ee-43a9-afaf-97f5cf736ad3','Col':4,'Row':27,'Format':'numberic','Value':' ','TargetCode':''}</v>
      </c>
    </row>
    <row r="68" spans="1:1" x14ac:dyDescent="0.2">
      <c r="A68" t="str">
        <f>CONCATENATE("{'SheetId':'8ee84127-5f04-48b2-b6ff-04d6a3d2b8da'",",","'UId':'755fe067-4df4-4c9d-9fce-ed944572944b'",",'Col':",COLUMN(DangHD_06123!E27),",'Row':",ROW(DangHD_06123!E27),",","'Format':'numberic'",",'Value':'",SUBSTITUTE(DangHD_06123!E27,"'","\'"),"','TargetCode':''}")</f>
        <v>{'SheetId':'8ee84127-5f04-48b2-b6ff-04d6a3d2b8da','UId':'755fe067-4df4-4c9d-9fce-ed944572944b','Col':5,'Row':27,'Format':'numberic','Value':' ','TargetCode':''}</v>
      </c>
    </row>
    <row r="69" spans="1:1" x14ac:dyDescent="0.2">
      <c r="A69" t="str">
        <f>CONCATENATE("{'SheetId':'8ee84127-5f04-48b2-b6ff-04d6a3d2b8da'",",","'UId':'9fa42983-e67d-4ac6-9fc9-68d56e1f3fe2'",",'Col':",COLUMN(DangHD_06123!D28),",'Row':",ROW(DangHD_06123!D28),",","'Format':'numberic'",",'Value':'",SUBSTITUTE(DangHD_06123!D28,"'","\'"),"','TargetCode':''}")</f>
        <v>{'SheetId':'8ee84127-5f04-48b2-b6ff-04d6a3d2b8da','UId':'9fa42983-e67d-4ac6-9fc9-68d56e1f3fe2','Col':4,'Row':28,'Format':'numberic','Value':'-4478.07','TargetCode':''}</v>
      </c>
    </row>
    <row r="70" spans="1:1" x14ac:dyDescent="0.2">
      <c r="A70" t="str">
        <f>CONCATENATE("{'SheetId':'8ee84127-5f04-48b2-b6ff-04d6a3d2b8da'",",","'UId':'e148db33-bae0-4b96-bf9a-d5c03d00c357'",",'Col':",COLUMN(DangHD_06123!E28),",'Row':",ROW(DangHD_06123!E28),",","'Format':'numberic'",",'Value':'",SUBSTITUTE(DangHD_06123!E28,"'","\'"),"','TargetCode':''}")</f>
        <v>{'SheetId':'8ee84127-5f04-48b2-b6ff-04d6a3d2b8da','UId':'e148db33-bae0-4b96-bf9a-d5c03d00c357','Col':5,'Row':28,'Format':'numberic','Value':'-4326.52','TargetCode':''}</v>
      </c>
    </row>
    <row r="71" spans="1:1" x14ac:dyDescent="0.2">
      <c r="A71" t="str">
        <f>CONCATENATE("{'SheetId':'8ee84127-5f04-48b2-b6ff-04d6a3d2b8da'",",","'UId':'4345b01e-1dd9-4e5a-a9cc-02d03aecbfbd'",",'Col':",COLUMN(DangHD_06123!D29),",'Row':",ROW(DangHD_06123!D29),",","'Format':'numberic'",",'Value':'",SUBSTITUTE(DangHD_06123!D29,"'","\'"),"','TargetCode':''}")</f>
        <v>{'SheetId':'8ee84127-5f04-48b2-b6ff-04d6a3d2b8da','UId':'4345b01e-1dd9-4e5a-a9cc-02d03aecbfbd','Col':4,'Row':29,'Format':'numberic','Value':'-0.362066999944211','TargetCode':''}</v>
      </c>
    </row>
    <row r="72" spans="1:1" x14ac:dyDescent="0.2">
      <c r="A72" t="str">
        <f>CONCATENATE("{'SheetId':'8ee84127-5f04-48b2-b6ff-04d6a3d2b8da'",",","'UId':'8a4445a4-26c2-4066-a24a-e2d95367a2ea'",",'Col':",COLUMN(DangHD_06123!E29),",'Row':",ROW(DangHD_06123!E29),",","'Format':'numberic'",",'Value':'",SUBSTITUTE(DangHD_06123!E29,"'","\'"),"','TargetCode':''}")</f>
        <v>{'SheetId':'8ee84127-5f04-48b2-b6ff-04d6a3d2b8da','UId':'8a4445a4-26c2-4066-a24a-e2d95367a2ea','Col':5,'Row':29,'Format':'numberic','Value':'-0.352135511112992','TargetCode':''}</v>
      </c>
    </row>
    <row r="73" spans="1:1" x14ac:dyDescent="0.2">
      <c r="A73" t="str">
        <f>CONCATENATE("{'SheetId':'8ee84127-5f04-48b2-b6ff-04d6a3d2b8da'",",","'UId':'2adae074-0de0-48b1-b82b-3f28656b8f27'",",'Col':",COLUMN(DangHD_06123!D30),",'Row':",ROW(DangHD_06123!D30),",","'Format':'numberic'",",'Value':'",SUBSTITUTE(DangHD_06123!D30,"'","\'"),"','TargetCode':''}")</f>
        <v>{'SheetId':'8ee84127-5f04-48b2-b6ff-04d6a3d2b8da','UId':'2adae074-0de0-48b1-b82b-3f28656b8f27','Col':4,'Row':30,'Format':'numberic','Value':' ','TargetCode':''}</v>
      </c>
    </row>
    <row r="74" spans="1:1" x14ac:dyDescent="0.2">
      <c r="A74" t="str">
        <f>CONCATENATE("{'SheetId':'8ee84127-5f04-48b2-b6ff-04d6a3d2b8da'",",","'UId':'c186859a-d896-416c-bbbc-7a944d51ae85'",",'Col':",COLUMN(DangHD_06123!E30),",'Row':",ROW(DangHD_06123!E30),",","'Format':'numberic'",",'Value':'",SUBSTITUTE(DangHD_06123!E30,"'","\'"),"','TargetCode':''}")</f>
        <v>{'SheetId':'8ee84127-5f04-48b2-b6ff-04d6a3d2b8da','UId':'c186859a-d896-416c-bbbc-7a944d51ae85','Col':5,'Row':30,'Format':'numberic','Value':' ','TargetCode':''}</v>
      </c>
    </row>
    <row r="75" spans="1:1" x14ac:dyDescent="0.2">
      <c r="A75" t="str">
        <f>CONCATENATE("{'SheetId':'8ee84127-5f04-48b2-b6ff-04d6a3d2b8da'",",","'UId':'037467b9-fa4c-423c-8733-d3c210b431fd'",",'Col':",COLUMN(DangHD_06123!D31),",'Row':",ROW(DangHD_06123!D31),",","'Format':'numberic'",",'Value':'",SUBSTITUTE(DangHD_06123!D31,"'","\'"),"','TargetCode':''}")</f>
        <v>{'SheetId':'8ee84127-5f04-48b2-b6ff-04d6a3d2b8da','UId':'037467b9-fa4c-423c-8733-d3c210b431fd','Col':4,'Row':31,'Format':'numberic','Value':'8990','TargetCode':''}</v>
      </c>
    </row>
    <row r="76" spans="1:1" x14ac:dyDescent="0.2">
      <c r="A76" t="str">
        <f>CONCATENATE("{'SheetId':'8ee84127-5f04-48b2-b6ff-04d6a3d2b8da'",",","'UId':'26d87f72-a290-414d-8863-821011bd11d0'",",'Col':",COLUMN(DangHD_06123!E31),",'Row':",ROW(DangHD_06123!E31),",","'Format':'numberic'",",'Value':'",SUBSTITUTE(DangHD_06123!E31,"'","\'"),"','TargetCode':''}")</f>
        <v>{'SheetId':'8ee84127-5f04-48b2-b6ff-04d6a3d2b8da','UId':'26d87f72-a290-414d-8863-821011bd11d0','Col':5,'Row':31,'Format':'numberic','Value':'8990','TargetCode':''}</v>
      </c>
    </row>
    <row r="77" spans="1:1" x14ac:dyDescent="0.2">
      <c r="A77" t="str">
        <f>CONCATENATE("{'SheetId':'8ee84127-5f04-48b2-b6ff-04d6a3d2b8da'",",","'UId':'90f1a703-9a21-4375-a142-f35373c3575d'",",'Col':",COLUMN(DangHD_06123!D32),",'Row':",ROW(DangHD_06123!D32),",","'Format':'numberic'",",'Value':'",SUBSTITUTE(DangHD_06123!D32,"'","\'"),"','TargetCode':''}")</f>
        <v>{'SheetId':'8ee84127-5f04-48b2-b6ff-04d6a3d2b8da','UId':'90f1a703-9a21-4375-a142-f35373c3575d','Col':4,'Row':32,'Format':'numberic','Value':'4660','TargetCode':''}</v>
      </c>
    </row>
    <row r="78" spans="1:1" x14ac:dyDescent="0.2">
      <c r="A78" t="str">
        <f>CONCATENATE("{'SheetId':'8ee84127-5f04-48b2-b6ff-04d6a3d2b8da'",",","'UId':'7a8a193e-0fb9-4d87-8b25-f88a742fa358'",",'Col':",COLUMN(DangHD_06123!E32),",'Row':",ROW(DangHD_06123!E32),",","'Format':'numberic'",",'Value':'",SUBSTITUTE(DangHD_06123!E32,"'","\'"),"','TargetCode':''}")</f>
        <v>{'SheetId':'8ee84127-5f04-48b2-b6ff-04d6a3d2b8da','UId':'7a8a193e-0fb9-4d87-8b25-f88a742fa358','Col':5,'Row':32,'Format':'numberic','Value':'4660','TargetCode':''}</v>
      </c>
    </row>
    <row r="79" spans="1:1" x14ac:dyDescent="0.2">
      <c r="A79" t="str">
        <f>CONCATENATE("{'SheetId':'1fbf826e-1d0d-4878-8474-0e3b075afc8d'",",","'UId':'6e25d6a7-af96-408d-ad22-991678c079df'",",'Col':",COLUMN(PhanHoiNHGS_06281!A3),",'Row':",ROW(PhanHoiNHGS_06281!A3),",","'ColDynamic':",COLUMN(PhanHoiNHGS_06281!A2),",","'RowDynamic':",ROW(PhanHoiNHGS_06281!A2),",","'Format':'string'",",'Value':'",SUBSTITUTE(PhanHoiNHGS_06281!A3,"'","\'"),"','TargetCode':''}")</f>
        <v>{'SheetId':'1fbf826e-1d0d-4878-8474-0e3b075afc8d','UId':'6e25d6a7-af96-408d-ad22-991678c079df','Col':1,'Row':3,'ColDynamic':1,'RowDynamic':2,'Format':'string','Value':'','TargetCode':''}</v>
      </c>
    </row>
    <row r="80" spans="1:1" x14ac:dyDescent="0.2">
      <c r="A80" t="str">
        <f>CONCATENATE("{'SheetId':'1fbf826e-1d0d-4878-8474-0e3b075afc8d'",",","'UId':'ff75d1e3-415a-410c-bd73-38b1892bb951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{'SheetId':'1fbf826e-1d0d-4878-8474-0e3b075afc8d','UId':'ff75d1e3-415a-410c-bd73-38b1892bb951','Col':2,'Row':3,'ColDynamic':2,'RowDynamic':2,'Format':'string','Value':'','TargetCode':''}</v>
      </c>
    </row>
    <row r="81" spans="1:1" x14ac:dyDescent="0.2">
      <c r="A81" t="str">
        <f>CONCATENATE("{'SheetId':'1fbf826e-1d0d-4878-8474-0e3b075afc8d'",",","'UId':'bde334a9-561b-4f98-93ec-336487277cca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{'SheetId':'1fbf826e-1d0d-4878-8474-0e3b075afc8d','UId':'bde334a9-561b-4f98-93ec-336487277cca','Col':3,'Row':3,'ColDynamic':3,'RowDynamic':2,'Format':'string','Value':'','TargetCode':''}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tWEbPUc9VCAQsn7+1V3GrZP3e6g=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KQgBpvJSMOYuOn05Ya6aibES36I=</DigestValue>
    </Reference>
  </SignedInfo>
  <SignatureValue>Xrf8IgnFMdwQksMzQbr5CXK7+By9KgZlarjQVz3QT8PbRFyqngqeg9AeyHJKcpD1Lcd3ZxpKuTxQ
Piacm1H5g/17cElt4NMvlap77/7QjhYnfi3wCC6jwwTIVd3Zy5RopiQbCqw2t8M2LmLhpdlvBtAz
zcbEUKVNeH+MvwMUQWrxdt3buKncRLmQ51jZYoCduwbjkulHlaOv8wgFyr7bLQvG2FAm609GO4Hk
KhzPU9rlmyNZ+8l1STHvy6KilnsNv4V4L51v3w13O0yiqrID07e/iKOUpZhj4MRPPxzK2BmbYvkN
bgtbyU0LSy2NKtyaeCGQjh/Ky2uZoEps5DzzYw==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vIjBj+MXA7Oz3FU95B1KH5BcHas=</DigestValue>
      </Reference>
      <Reference URI="/xl/sharedStrings.xml?ContentType=application/vnd.openxmlformats-officedocument.spreadsheetml.sharedStrings+xml">
        <DigestMethod Algorithm="http://www.w3.org/2000/09/xmldsig#sha1"/>
        <DigestValue>yh8ebvauf+XlrGBpp6VNVC57RTg=</DigestValue>
      </Reference>
      <Reference URI="/xl/styles.xml?ContentType=application/vnd.openxmlformats-officedocument.spreadsheetml.styles+xml">
        <DigestMethod Algorithm="http://www.w3.org/2000/09/xmldsig#sha1"/>
        <DigestValue>zEEhM4e/mP2igkCIxWLRpAZT0HU=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5.xml?ContentType=application/vnd.openxmlformats-officedocument.spreadsheetml.worksheet+xml">
        <DigestMethod Algorithm="http://www.w3.org/2000/09/xmldsig#sha1"/>
        <DigestValue>zlpQEXxyUUqdemzMLSAuuw+/8Ko=</DigestValue>
      </Reference>
      <Reference URI="/xl/drawings/vmlDrawing1.vml?ContentType=application/vnd.openxmlformats-officedocument.vmlDrawing">
        <DigestMethod Algorithm="http://www.w3.org/2000/09/xmldsig#sha1"/>
        <DigestValue>C+mJLHEhJIC1s5k0GwpiWsQZbVQ=</DigestValue>
      </Reference>
      <Reference URI="/xl/comments2.xml?ContentType=application/vnd.openxmlformats-officedocument.spreadsheetml.comments+xml">
        <DigestMethod Algorithm="http://www.w3.org/2000/09/xmldsig#sha1"/>
        <DigestValue>U2ATx8uBafke87idmrYf7gxaePs=</DigestValue>
      </Reference>
      <Reference URI="/xl/comments1.xml?ContentType=application/vnd.openxmlformats-officedocument.spreadsheetml.comments+xml">
        <DigestMethod Algorithm="http://www.w3.org/2000/09/xmldsig#sha1"/>
        <DigestValue>d4l4UnxGbTN8Es8l++z8UkmGhlQ=</DigestValue>
      </Reference>
      <Reference URI="/xl/comments3.xml?ContentType=application/vnd.openxmlformats-officedocument.spreadsheetml.comments+xml">
        <DigestMethod Algorithm="http://www.w3.org/2000/09/xmldsig#sha1"/>
        <DigestValue>XbSS5dN6uhD8l33o3NGviBgIkjs=</DigestValue>
      </Reference>
      <Reference URI="/xl/drawings/vmlDrawing3.vml?ContentType=application/vnd.openxmlformats-officedocument.vmlDrawing">
        <DigestMethod Algorithm="http://www.w3.org/2000/09/xmldsig#sha1"/>
        <DigestValue>ghiINSmjOUQ43Z8cH/flsKjthDY=</DigestValue>
      </Reference>
      <Reference URI="/xl/drawings/vmlDrawing2.vml?ContentType=application/vnd.openxmlformats-officedocument.vmlDrawing">
        <DigestMethod Algorithm="http://www.w3.org/2000/09/xmldsig#sha1"/>
        <DigestValue>OCQfTtAlqB9JAY4W7kYBaKL/rik=</DigestValue>
      </Reference>
      <Reference URI="/xl/worksheets/sheet4.xml?ContentType=application/vnd.openxmlformats-officedocument.spreadsheetml.worksheet+xml">
        <DigestMethod Algorithm="http://www.w3.org/2000/09/xmldsig#sha1"/>
        <DigestValue>2nxDgistJAey6YYi+rDY5ry3AzQ=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LkvsJrPl2jAvMBR/JckhtbwBI3A=</DigestValue>
      </Reference>
      <Reference URI="/xl/worksheets/sheet1.xml?ContentType=application/vnd.openxmlformats-officedocument.spreadsheetml.worksheet+xml">
        <DigestMethod Algorithm="http://www.w3.org/2000/09/xmldsig#sha1"/>
        <DigestValue>s2Ml1Sb1C2CO+aQFP1yCxsP8I/8=</DigestValue>
      </Reference>
      <Reference URI="/xl/worksheets/sheet3.xml?ContentType=application/vnd.openxmlformats-officedocument.spreadsheetml.worksheet+xml">
        <DigestMethod Algorithm="http://www.w3.org/2000/09/xmldsig#sha1"/>
        <DigestValue>iiPlG+N3xytaWM0Mbm023BNgzN4=</DigestValue>
      </Reference>
      <Reference URI="/xl/worksheets/sheet2.xml?ContentType=application/vnd.openxmlformats-officedocument.spreadsheetml.worksheet+xml">
        <DigestMethod Algorithm="http://www.w3.org/2000/09/xmldsig#sha1"/>
        <DigestValue>GvRI/wP4PzeKbQr+CSI0s0y25Vs=</DigestValue>
      </Reference>
      <Reference URI="/xl/workbook.xml?ContentType=application/vnd.openxmlformats-officedocument.spreadsheetml.sheet.main+xml">
        <DigestMethod Algorithm="http://www.w3.org/2000/09/xmldsig#sha1"/>
        <DigestValue>GArb4EYXdQBP3GC6I/ATD92xtX4=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ZVUWSZhj/UinxqNNnqDYMyZ3sWs=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2026-02-25T04:10:05Z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2026-02-25T04:10:05Z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+d9weqgEJMV+PjP+ImPVV4AxJWwnjQ7UuZ0qMxC4S1I=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2eqHbD1uSgsU1okdRZ4OsV+CNjIj/nhke3+wKVCmqOE=</DigestValue>
    </Reference>
  </SignedInfo>
  <SignatureValue>dW3xDykbJ+klDILJbZOoM603jJtKC6Su9BDeC1rUxPml6ADmxkYjrHoT8TACljwTNtExIYqnal8C
exM1cTQ8sCB+N6eEs02chBttLSa0wDHg9JorpthHC7mGfqyBuTLc6zFxinh/yHB5op1X5R/lx3jr
cj+N4N1zSXXPHM6ulgShgW/o8ViM++Kx3ebWm19onLfkk/3HOsrT5bd7LYJ7PsZYC2VrB5Q5lJoE
hNgLFuCf+aKtNyvxJnVgEVdFzwWwpkjebHjlkrJy5a3mSpSw/WBGrUT1XxpxuOZkeOtPUf3x72/w
9ampfxE2j3FAy0EcZD3qB6xqDK3hovve4Q+cdw==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DGWFyMgAgBmpjfWW3mbD06hbBdHD2eEl6xbrDaX23MA=</DigestValue>
      </Reference>
      <Reference URI="/xl/comments1.xml?ContentType=application/vnd.openxmlformats-officedocument.spreadsheetml.comments+xml">
        <DigestMethod Algorithm="http://www.w3.org/2001/04/xmlenc#sha256"/>
        <DigestValue>1/H8FMSfMdf1cIqePb32i9tQ2MN1x4fs48tn6eh2Dxs=</DigestValue>
      </Reference>
      <Reference URI="/xl/comments2.xml?ContentType=application/vnd.openxmlformats-officedocument.spreadsheetml.comments+xml">
        <DigestMethod Algorithm="http://www.w3.org/2001/04/xmlenc#sha256"/>
        <DigestValue>quSkd4grhgjCoZbq97pzyJJR5da9WjsQVouwxsJCMvQ=</DigestValue>
      </Reference>
      <Reference URI="/xl/comments3.xml?ContentType=application/vnd.openxmlformats-officedocument.spreadsheetml.comments+xml">
        <DigestMethod Algorithm="http://www.w3.org/2001/04/xmlenc#sha256"/>
        <DigestValue>pAlF8p+H1wUykAT8jNlNp3FurBmcDif+t7bnLBaPUCE=</DigestValue>
      </Reference>
      <Reference URI="/xl/drawings/vmlDrawing1.vml?ContentType=application/vnd.openxmlformats-officedocument.vmlDrawing">
        <DigestMethod Algorithm="http://www.w3.org/2001/04/xmlenc#sha256"/>
        <DigestValue>MFc+oeCBDss//nVbzeqEXfquoyYS9gJWKq2l9oxu0QA=</DigestValue>
      </Reference>
      <Reference URI="/xl/drawings/vmlDrawing2.vml?ContentType=application/vnd.openxmlformats-officedocument.vmlDrawing">
        <DigestMethod Algorithm="http://www.w3.org/2001/04/xmlenc#sha256"/>
        <DigestValue>7l02UUKPFYIGimnKdPB7pcelfwtLTiWUEaAzsxW4o/A=</DigestValue>
      </Reference>
      <Reference URI="/xl/drawings/vmlDrawing3.vml?ContentType=application/vnd.openxmlformats-officedocument.vmlDrawing">
        <DigestMethod Algorithm="http://www.w3.org/2001/04/xmlenc#sha256"/>
        <DigestValue>mXJt3wihUsVaRt33eWzAxY557T2D4OknrZs3MkoNnDo=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MLrTK/r4b7BKI33e63af7kcK7X0VrS53J5/jyTMaDK8=</DigestValue>
      </Reference>
      <Reference URI="/xl/sharedStrings.xml?ContentType=application/vnd.openxmlformats-officedocument.spreadsheetml.sharedStrings+xml">
        <DigestMethod Algorithm="http://www.w3.org/2001/04/xmlenc#sha256"/>
        <DigestValue>aqWAQo2g4r7vC/VvfxyP3Eu9iZ7x7ZnuIWTK0k/EYd4=</DigestValue>
      </Reference>
      <Reference URI="/xl/styles.xml?ContentType=application/vnd.openxmlformats-officedocument.spreadsheetml.styles+xml">
        <DigestMethod Algorithm="http://www.w3.org/2001/04/xmlenc#sha256"/>
        <DigestValue>wIezWj4sCdaQw1LICSpg4BKGad9MuNR/w5nSEuGfNd0=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ix5c+vFWk2mKEMUuIVLOhMhRbTJRYGeAAVV24Mj2tFQ=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GbqgDdq4/nZqiKXcnIGr87wHHnDDpqZQ/qzlnIrfoe8=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y4fLQxbwOhIF1Bz/9ZwyEI9NeKOF2XLv79gYvN0EECg=</DigestValue>
      </Reference>
      <Reference URI="/xl/worksheets/sheet2.xml?ContentType=application/vnd.openxmlformats-officedocument.spreadsheetml.worksheet+xml">
        <DigestMethod Algorithm="http://www.w3.org/2001/04/xmlenc#sha256"/>
        <DigestValue>ZGC+4u1b+TZNKavGMP0R8MYpFAs5W3AJ2EKem8DEFZU=</DigestValue>
      </Reference>
      <Reference URI="/xl/worksheets/sheet3.xml?ContentType=application/vnd.openxmlformats-officedocument.spreadsheetml.worksheet+xml">
        <DigestMethod Algorithm="http://www.w3.org/2001/04/xmlenc#sha256"/>
        <DigestValue>oTkfoTzDtEEe9TpEvndqTKmxaltc7SZ81qlu4Et7+yY=</DigestValue>
      </Reference>
      <Reference URI="/xl/worksheets/sheet4.xml?ContentType=application/vnd.openxmlformats-officedocument.spreadsheetml.worksheet+xml">
        <DigestMethod Algorithm="http://www.w3.org/2001/04/xmlenc#sha256"/>
        <DigestValue>C/O2TCUe36d1/QMecIySeoPYzSpGqL3VwYKnfT1Zg1k=</DigestValue>
      </Reference>
      <Reference URI="/xl/worksheets/sheet5.xml?ContentType=application/vnd.openxmlformats-officedocument.spreadsheetml.worksheet+xml">
        <DigestMethod Algorithm="http://www.w3.org/2001/04/xmlenc#sha256"/>
        <DigestValue>eoCZK2INstsQy6J0YCErgC8Q5biK+L1T4hBlOZMM7w0=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2026-02-25T10:07:58Z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2026-02-25T10:07:58Z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quat</vt:lpstr>
      <vt:lpstr>QuyDinhGia_HangNgay</vt:lpstr>
      <vt:lpstr>DangHD_06123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Vinh</dc:creator>
  <cp:lastModifiedBy>NGUYEN THI MY DUNG</cp:lastModifiedBy>
  <cp:lastPrinted>2024-09-11T03:22:24Z</cp:lastPrinted>
  <dcterms:created xsi:type="dcterms:W3CDTF">2021-05-19T02:24:35Z</dcterms:created>
  <dcterms:modified xsi:type="dcterms:W3CDTF">2026-02-25T03:05:52Z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