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<sst xmlns="http://schemas.openxmlformats.org/spreadsheetml/2006/main" count="1392" uniqueCount="599">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</sst>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23" t="s">
        <v>23</v>
      </c>
      <c r="N3" s="330"/>
      <c r="O3" s="337" t="s">
        <v>24</v>
      </c>
      <c r="P3" s="338"/>
      <c r="Q3" s="323" t="s">
        <v>5</v>
      </c>
      <c r="R3" s="323"/>
      <c r="S3" s="330"/>
      <c r="T3" s="325"/>
      <c r="U3" s="332" t="s">
        <v>26</v>
      </c>
      <c r="V3" s="333"/>
      <c r="W3" s="334" t="s">
        <v>25</v>
      </c>
    </row>
    <row r="4" spans="1:23" ht="12.75" customHeight="1">
      <c r="A4" s="330" t="s">
        <v>27</v>
      </c>
      <c r="B4" s="323" t="s">
        <v>28</v>
      </c>
      <c r="C4" s="323" t="s">
        <v>29</v>
      </c>
      <c r="D4" s="323" t="s">
        <v>30</v>
      </c>
      <c r="E4" s="323" t="s">
        <v>31</v>
      </c>
      <c r="F4" s="323" t="s">
        <v>32</v>
      </c>
      <c r="G4" s="323" t="s">
        <v>33</v>
      </c>
      <c r="H4" s="326" t="s">
        <v>52</v>
      </c>
      <c r="I4" s="323" t="s">
        <v>34</v>
      </c>
      <c r="J4" s="325"/>
      <c r="K4" s="323" t="s">
        <v>35</v>
      </c>
      <c r="L4" s="323" t="s">
        <v>36</v>
      </c>
      <c r="M4" s="323" t="s">
        <v>35</v>
      </c>
      <c r="N4" s="323" t="s">
        <v>37</v>
      </c>
      <c r="O4" s="323" t="s">
        <v>35</v>
      </c>
      <c r="P4" s="323" t="s">
        <v>37</v>
      </c>
      <c r="Q4" s="323" t="s">
        <v>38</v>
      </c>
      <c r="R4" s="323" t="s">
        <v>39</v>
      </c>
      <c r="S4" s="323" t="s">
        <v>36</v>
      </c>
      <c r="T4" s="323" t="s">
        <v>39</v>
      </c>
      <c r="U4" s="326" t="s">
        <v>36</v>
      </c>
      <c r="V4" s="323" t="s">
        <v>39</v>
      </c>
      <c r="W4" s="335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4"/>
      <c r="R5" s="324"/>
      <c r="S5" s="325"/>
      <c r="T5" s="324"/>
      <c r="U5" s="327"/>
      <c r="V5" s="331"/>
      <c r="W5" s="33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4" t="s">
        <v>210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5" t="e">
        <f>#REF!</f>
        <v>#REF!</v>
      </c>
      <c r="C2" s="346"/>
      <c r="D2" s="34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3"/>
      <c r="C3" s="343"/>
      <c r="D3" s="34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3">
        <v>111000</v>
      </c>
      <c r="C6" s="343"/>
      <c r="D6" s="34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1">
        <f>+$B$6*$F$7/$C$7</f>
        <v>111000</v>
      </c>
      <c r="C8" s="341"/>
      <c r="D8" s="34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3" t="e">
        <f>VLOOKUP(I11,#REF!,4,0)*1000</f>
        <v>#REF!</v>
      </c>
      <c r="C11" s="343"/>
      <c r="D11" s="34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1" t="e">
        <f>+ ROUND((B11-B19)*F10/C10,0)</f>
        <v>#REF!</v>
      </c>
      <c r="C12" s="341"/>
      <c r="D12" s="34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2" t="s">
        <v>212</v>
      </c>
      <c r="C13" s="342"/>
      <c r="D13" s="34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1">
        <f>+IF($E$13=1,ROUNDDOWN($B$8*$F$10/$C$10,0),IF(MROUND($B$8*$F$10/$C$10,10)-($B$8*$F$10/$C$10)&gt;0,MROUND($B$8*$F$10/$C$10,10)-10,MROUND($B$8*$F$10/$C$10,10)))</f>
        <v>55500</v>
      </c>
      <c r="C14" s="341"/>
      <c r="D14" s="34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1">
        <f>ROUNDDOWN($B$8*$F$10/$C$10,0)-B14</f>
        <v>0</v>
      </c>
      <c r="C15" s="341"/>
      <c r="D15" s="34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2" t="s">
        <v>223</v>
      </c>
      <c r="C16" s="342"/>
      <c r="D16" s="34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3">
        <v>10000</v>
      </c>
      <c r="C17" s="343"/>
      <c r="D17" s="34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1">
        <f>+IF($E$16=1,B17*B15,0)</f>
        <v>0</v>
      </c>
      <c r="C18" s="341"/>
      <c r="D18" s="34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3">
        <v>10000</v>
      </c>
      <c r="C19" s="343"/>
      <c r="D19" s="34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1">
        <f>+B19*B14</f>
        <v>555000000</v>
      </c>
      <c r="C20" s="341"/>
      <c r="D20" s="34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32" zoomScale="93" zoomScaleNormal="93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7" t="s">
        <v>561</v>
      </c>
      <c r="B1" s="357"/>
      <c r="C1" s="357"/>
      <c r="D1" s="357"/>
      <c r="E1" s="357"/>
      <c r="F1" s="357"/>
    </row>
    <row r="2" spans="1:6" ht="15.75" customHeight="1">
      <c r="A2" s="376" t="s">
        <v>562</v>
      </c>
      <c r="B2" s="376"/>
      <c r="C2" s="376"/>
      <c r="D2" s="376"/>
      <c r="E2" s="376"/>
      <c r="F2" s="376"/>
    </row>
    <row r="3" spans="1:6" ht="19.5" customHeight="1">
      <c r="A3" s="377" t="s">
        <v>580</v>
      </c>
      <c r="B3" s="377"/>
      <c r="C3" s="377"/>
      <c r="D3" s="377"/>
      <c r="E3" s="377"/>
      <c r="F3" s="377"/>
    </row>
    <row r="4" spans="1:6" ht="18" customHeight="1">
      <c r="A4" s="378" t="s">
        <v>563</v>
      </c>
      <c r="B4" s="378"/>
      <c r="C4" s="378"/>
      <c r="D4" s="378"/>
      <c r="E4" s="378"/>
      <c r="F4" s="37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7" t="s">
        <v>564</v>
      </c>
      <c r="B6" s="357"/>
      <c r="C6" s="357"/>
      <c r="D6" s="357"/>
      <c r="E6" s="357"/>
      <c r="F6" s="357"/>
    </row>
    <row r="7" spans="1:6" ht="15.75" customHeight="1">
      <c r="A7" s="357" t="s">
        <v>565</v>
      </c>
      <c r="B7" s="357"/>
      <c r="C7" s="357"/>
      <c r="D7" s="357"/>
      <c r="E7" s="357"/>
      <c r="F7" s="357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86" t="s">
        <v>570</v>
      </c>
      <c r="B18" s="386"/>
      <c r="C18" s="386"/>
      <c r="D18" s="161" t="str">
        <f>"Từ ngày "&amp;TEXT(F25+1,"dd/mm/yyyy")&amp;" đến "&amp;TEXT(E25,"dd/mm/yyyy")</f>
        <v>Từ ngày 19/01/2026 đến 25/01/2026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19/01/2026 to 25/01/2026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46048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46048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9" t="s">
        <v>531</v>
      </c>
      <c r="B23" s="380"/>
      <c r="C23" s="381" t="s">
        <v>541</v>
      </c>
      <c r="D23" s="380"/>
      <c r="E23" s="179" t="s">
        <v>542</v>
      </c>
      <c r="F23" s="261" t="s">
        <v>542</v>
      </c>
      <c r="I23" s="180"/>
    </row>
    <row r="24" spans="1:9" ht="15.75" customHeight="1">
      <c r="A24" s="382" t="s">
        <v>27</v>
      </c>
      <c r="B24" s="383"/>
      <c r="C24" s="384" t="s">
        <v>330</v>
      </c>
      <c r="D24" s="385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46047</v>
      </c>
      <c r="F25" s="186">
        <v>46040</v>
      </c>
      <c r="G25" s="187"/>
      <c r="I25" s="180"/>
    </row>
    <row r="26" spans="1:9" ht="15.75" customHeight="1">
      <c r="A26" s="374" t="s">
        <v>572</v>
      </c>
      <c r="B26" s="37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2">
        <v>1</v>
      </c>
      <c r="B28" s="37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55">
        <v>1.1000000000000001</v>
      </c>
      <c r="B30" s="356"/>
      <c r="C30" s="202" t="s">
        <v>582</v>
      </c>
      <c r="D30" s="203"/>
      <c r="E30" s="162">
        <f>F34</f>
        <v>121788311528</v>
      </c>
      <c r="F30" s="271">
        <v>121690312356</v>
      </c>
      <c r="G30" s="204"/>
      <c r="H30" s="204"/>
      <c r="I30" s="180"/>
    </row>
    <row r="31" spans="1:9" ht="15.75" customHeight="1">
      <c r="A31" s="389">
        <v>1.2</v>
      </c>
      <c r="B31" s="390"/>
      <c r="C31" s="205" t="s">
        <v>583</v>
      </c>
      <c r="D31" s="206"/>
      <c r="E31" s="249">
        <f>F35</f>
        <v>15170.81</v>
      </c>
      <c r="F31" s="272">
        <v>15026.94</v>
      </c>
      <c r="G31" s="204"/>
      <c r="H31" s="204"/>
      <c r="I31" s="180"/>
    </row>
    <row r="32" spans="1:9" ht="15.75" customHeight="1">
      <c r="A32" s="372">
        <v>2</v>
      </c>
      <c r="B32" s="37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55">
        <v>2.1</v>
      </c>
      <c r="B34" s="356"/>
      <c r="C34" s="202" t="s">
        <v>584</v>
      </c>
      <c r="D34" s="203"/>
      <c r="E34" s="162">
        <v>116954900803</v>
      </c>
      <c r="F34" s="271">
        <v>121788311528</v>
      </c>
      <c r="G34" s="204"/>
      <c r="H34" s="204"/>
      <c r="I34" s="209"/>
    </row>
    <row r="35" spans="1:9" ht="15.75" customHeight="1">
      <c r="A35" s="389">
        <v>2.2000000000000002</v>
      </c>
      <c r="B35" s="390"/>
      <c r="C35" s="210" t="s">
        <v>585</v>
      </c>
      <c r="D35" s="201"/>
      <c r="E35" s="249">
        <v>15097.8</v>
      </c>
      <c r="F35" s="272">
        <v>15170.81</v>
      </c>
      <c r="G35" s="204"/>
      <c r="H35" s="204"/>
    </row>
    <row r="36" spans="1:9" ht="15.75" customHeight="1">
      <c r="A36" s="359">
        <v>3</v>
      </c>
      <c r="B36" s="360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-4833410725</v>
      </c>
      <c r="F37" s="276">
        <v>97999172</v>
      </c>
      <c r="G37" s="204"/>
      <c r="H37" s="204"/>
    </row>
    <row r="38" spans="1:9" ht="15.75" customHeight="1">
      <c r="A38" s="361">
        <v>3.1</v>
      </c>
      <c r="B38" s="362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-520017239</v>
      </c>
      <c r="F39" s="277">
        <v>1174350512</v>
      </c>
      <c r="G39" s="204"/>
      <c r="H39" s="204"/>
    </row>
    <row r="40" spans="1:9" ht="15.75" customHeight="1">
      <c r="A40" s="363">
        <v>3.2</v>
      </c>
      <c r="B40" s="364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-4313393486</v>
      </c>
      <c r="F41" s="276">
        <v>-1076351340</v>
      </c>
      <c r="G41" s="204"/>
      <c r="H41" s="204"/>
    </row>
    <row r="42" spans="1:9" ht="15.75" customHeight="1">
      <c r="A42" s="363">
        <v>3.3</v>
      </c>
      <c r="B42" s="364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59">
        <v>4</v>
      </c>
      <c r="B44" s="365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-4.8125314337204017E-3</v>
      </c>
      <c r="F45" s="282">
        <v>9.5741381811598192E-3</v>
      </c>
      <c r="G45" s="195"/>
      <c r="H45" s="204"/>
    </row>
    <row r="46" spans="1:9" ht="15.75" customHeight="1">
      <c r="A46" s="359">
        <v>5</v>
      </c>
      <c r="B46" s="365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0">
        <v>5.0999999999999996</v>
      </c>
      <c r="B48" s="371"/>
      <c r="C48" s="234" t="s">
        <v>586</v>
      </c>
      <c r="D48" s="203"/>
      <c r="E48" s="300">
        <v>155963681155</v>
      </c>
      <c r="F48" s="301">
        <v>155963681155</v>
      </c>
      <c r="H48" s="204"/>
    </row>
    <row r="49" spans="1:12" ht="15.75" customHeight="1">
      <c r="A49" s="370">
        <v>5.2</v>
      </c>
      <c r="B49" s="371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68">
        <v>6</v>
      </c>
      <c r="B50" s="369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0">
        <v>6.1</v>
      </c>
      <c r="B51" s="371">
        <v>6.1</v>
      </c>
      <c r="C51" s="239" t="s">
        <v>594</v>
      </c>
      <c r="D51" s="240"/>
      <c r="E51" s="269">
        <v>15712.58</v>
      </c>
      <c r="F51" s="269">
        <v>15712.58</v>
      </c>
      <c r="G51" s="289"/>
      <c r="H51" s="204"/>
    </row>
    <row r="52" spans="1:12" ht="15.75" customHeight="1">
      <c r="A52" s="370">
        <v>6.2</v>
      </c>
      <c r="B52" s="371"/>
      <c r="C52" s="202" t="s">
        <v>588</v>
      </c>
      <c r="D52" s="234"/>
      <c r="E52" s="290">
        <f>E35*E51</f>
        <v>237225390.324</v>
      </c>
      <c r="F52" s="269">
        <v>238372565.78979999</v>
      </c>
      <c r="G52" s="288"/>
      <c r="H52" s="204"/>
    </row>
    <row r="53" spans="1:12" ht="15.75" customHeight="1" thickBot="1">
      <c r="A53" s="366">
        <v>6.2</v>
      </c>
      <c r="B53" s="367">
        <v>6.3</v>
      </c>
      <c r="C53" s="241" t="s">
        <v>593</v>
      </c>
      <c r="D53" s="241"/>
      <c r="E53" s="270">
        <f>E52/E34</f>
        <v>2.0283492927208311E-3</v>
      </c>
      <c r="F53" s="270">
        <v>1.9572696492716909E-3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8" t="s">
        <v>557</v>
      </c>
      <c r="F55" s="358"/>
    </row>
    <row r="56" spans="1:12">
      <c r="B56" s="244"/>
      <c r="C56" s="246" t="s">
        <v>589</v>
      </c>
      <c r="D56" s="245"/>
      <c r="E56" s="387" t="s">
        <v>558</v>
      </c>
      <c r="F56" s="358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88" t="s">
        <v>596</v>
      </c>
      <c r="F63" s="388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E56:F56"/>
    <mergeCell ref="E63:F63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oy3uZhdYgNPuetzgq0VRBmQoTgQ=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eGGPwM1wrPOXzkU0+wIF0KBXodk=</DigestValue>
    </Reference>
  </SignedInfo>
  <SignatureValue>JxgHDsFTnSU5OqzdG6Rt25iDigsdnKR9mYySPPkdkx3x8u9POOCTUR8OKCUupjjRQthLYIMfK2iO
HzSiSI1QVoxjVPKWFnWkrlrw7RiKzj1sXnS5UOeVnDKl9fdV92CeB002a+aVj6frYEoVIvcWQ/tp
4mOtc1EP4YFM6NA5w0Uj6gSswiBfuaXz0s8xsUS36p8McmxW0k60jNdtOTSeQBtcU1PBrNWjHzGN
sn39rbtjsTfEdci54KAgJIb3zZqQ9NyeyoWiawWEZRp///lgRDPBtDRaHjUXNJ+ZXgBgv6caPhdH
gUWkaQ4Y6NFlYvh37aEae+1iLmNBlUj5LALjlw==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HpFUT4qV/1fQJMLYG95RphB6Rsc=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Mb8hG8rS7Klc5KkSZaJH0uZgJhI=</DigestValue>
      </Reference>
      <Reference URI="/xl/worksheets/sheet2.xml?ContentType=application/vnd.openxmlformats-officedocument.spreadsheetml.worksheet+xml">
        <DigestMethod Algorithm="http://www.w3.org/2000/09/xmldsig#sha1"/>
        <DigestValue>c8wEgBRWxttHiIkjPxeEoxp359A=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8oKwtipA/tgpD39TNtpqT2WIwpg=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ZhD6SdXJejqvNGH4wrfC6TM+UsQ=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2026-01-26T06:46:57Z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2026-01-26T06:46:57Z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dhP23NW3poFlOaYsrZjbaqDRFy4Digf7dYzSpIU5pps=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C8fJTS6C+QP+IYxk/PszuchBSsVjvQQ4Ft1uw6IWQkA=</DigestValue>
    </Reference>
  </SignedInfo>
  <SignatureValue>2wsX803xT8MP2V9OPu2OYGzn2Q+LlK8hsOzwiQ1i33zXj/iuxPTJt7Hlf4xQDsbmzo1nUS6Kq9Mr
S7XwxL/83RVuuG8D6smt8cNFlGBljEgvUp9uWrtpLaTa3AK536kcensoj44XpUu71qRl2vaL7kN0
KwRqDhsD5gIAXH+d8aEpEkhXT6kOov3/aNblEZzS2gxYtfc12oaT8Tnd63twHweVlIKtxqCENs3y
o3AB5/e2pwzkcSZRywGNhYuWP4FPuMQqFXp2KFee2lD+n1QGC93b/w+aTSj+9JwfRLGjpcQjHB0Y
Ilcxw31bILWnUKUv4y8iDkRHBN+qCi41pYQGIg==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VjBG6kly8tl41FW+rMpBdhK6tbxI13LTbuVBePwUsKg=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1wbbhKmIyRy6Bil58sFY+Lxzf3SftXsgAcPG9EbHpKU=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jTw549mgcDDmbt2jOqtOksvmAxzZ13sYyhZlgHbx2D8=</DigestValue>
      </Reference>
      <Reference URI="/xl/worksheets/sheet3.xml?ContentType=application/vnd.openxmlformats-officedocument.spreadsheetml.worksheet+xml">
        <DigestMethod Algorithm="http://www.w3.org/2001/04/xmlenc#sha256"/>
        <DigestValue>CuG6mpMRBA7erodVxlACGFsYzTt6lQZI+YhLMmqinRQ=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Kjr9xlj5G0Fl6sMi1R+A6GzFcorT6uamA83NfS5iqJs=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2026-01-26T09:48:03Z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2026-01-26T09:48:03Z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2026-01-26T03:55:30Z</dcterms:modified>
</cp:coreProperties>
</file>