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ang\TCEF\"/>
    </mc:Choice>
  </mc:AlternateContent>
  <bookViews>
    <workbookView xWindow="-108" yWindow="-108" windowWidth="19416" windowHeight="10296"/>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G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G38" authorId="0" shapeId="0">
      <text>
        <r>
          <rPr>
            <sz val="10"/>
            <rFont val="Arial"/>
            <family val="2"/>
          </rPr>
          <t>Ô chỉ tiêu có định dạng số. Đơn vị tính x 1 (hoặc %)</t>
        </r>
      </text>
    </comment>
    <comment ref="A40" authorId="0" shapeId="0">
      <text>
        <r>
          <rPr>
            <sz val="10"/>
            <rFont val="Arial"/>
            <family val="2"/>
          </rPr>
          <t>Ô chỉ tiêu có định dạng số. Đơn vị tính x 1 (hoặc %)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G40"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G41" authorId="0" shapeId="0">
      <text>
        <r>
          <rPr>
            <sz val="10"/>
            <rFont val="Arial"/>
            <family val="2"/>
          </rPr>
          <t>Ô chỉ tiêu có định dạng số. Đơn vị tính x 1 (hoặc %)</t>
        </r>
      </text>
    </comment>
    <comment ref="A45" authorId="0" shapeId="0">
      <text>
        <r>
          <rPr>
            <sz val="10"/>
            <rFont val="Arial"/>
            <family val="2"/>
          </rPr>
          <t>Ô chỉ tiêu có định dạng số. Đơn vị tính x 1 (hoặc %)
Dữ liệu động đầu vào hợp lệ khi chỉ được thêm dòng trên ô này.</t>
        </r>
      </text>
    </comment>
    <comment ref="B45" authorId="0" shapeId="0">
      <text>
        <r>
          <rPr>
            <sz val="10"/>
            <rFont val="Arial"/>
            <family val="2"/>
          </rPr>
          <t>Ô chỉ tiêu có định dạng ký tự
Dữ liệu động đầu vào hợp lệ khi chỉ được thêm dòng trên ô này.</t>
        </r>
      </text>
    </comment>
    <comment ref="C45" authorId="0" shapeId="0">
      <text>
        <r>
          <rPr>
            <sz val="10"/>
            <rFont val="Arial"/>
            <family val="2"/>
          </rPr>
          <t>Ô chỉ tiêu có định dạng số. Đơn vị tính x 1 (hoặc %)
Dữ liệu động đầu vào hợp lệ khi chỉ được thêm dòng trên ô này.</t>
        </r>
      </text>
    </comment>
    <comment ref="D45" authorId="0" shapeId="0">
      <text>
        <r>
          <rPr>
            <sz val="10"/>
            <rFont val="Arial"/>
            <family val="2"/>
          </rPr>
          <t>Ô chỉ tiêu có định dạng số. Đơn vị tính x 1 (hoặc %)
Dữ liệu động đầu vào hợp lệ khi chỉ được thêm dòng trên ô này.</t>
        </r>
      </text>
    </comment>
    <comment ref="E45" authorId="0" shapeId="0">
      <text>
        <r>
          <rPr>
            <sz val="10"/>
            <rFont val="Arial"/>
            <family val="2"/>
          </rPr>
          <t>Ô chỉ tiêu có định dạng số. Đơn vị tính x 1 (hoặc %)
Dữ liệu động đầu vào hợp lệ khi chỉ được thêm dòng trên ô này.</t>
        </r>
      </text>
    </comment>
    <comment ref="F45" authorId="0" shapeId="0">
      <text>
        <r>
          <rPr>
            <sz val="10"/>
            <rFont val="Arial"/>
            <family val="2"/>
          </rPr>
          <t>Ô chỉ tiêu có định dạng số. Đơn vị tính x 1 (hoặc %)
Dữ liệu động đầu vào hợp lệ khi chỉ được thêm dòng trên ô này.</t>
        </r>
      </text>
    </comment>
    <comment ref="G45" authorId="0" shapeId="0">
      <text>
        <r>
          <rPr>
            <sz val="10"/>
            <rFont val="Arial"/>
            <family val="2"/>
          </rPr>
          <t>Ô chỉ tiêu có định dạng số. Đơn vị tính x 1 (hoặc %)
Dữ liệu động đầu vào hợp lệ khi chỉ được thêm dòng trên ô này.</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G46" authorId="0" shapeId="0">
      <text>
        <r>
          <rPr>
            <sz val="10"/>
            <rFont val="Arial"/>
            <family val="2"/>
          </rPr>
          <t>Ô chỉ tiêu có định dạng số. Đơn vị tính x 1 (hoặc %)</t>
        </r>
      </text>
    </comment>
    <comment ref="A51" authorId="0" shapeId="0">
      <text>
        <r>
          <rPr>
            <sz val="10"/>
            <rFont val="Arial"/>
            <family val="2"/>
          </rPr>
          <t>Ô chỉ tiêu có định dạng số. Đơn vị tính x 1 (hoặc %)
Dữ liệu động đầu vào hợp lệ khi chỉ được thêm dòng trên ô này.</t>
        </r>
      </text>
    </comment>
    <comment ref="B51" authorId="0" shapeId="0">
      <text>
        <r>
          <rPr>
            <sz val="10"/>
            <rFont val="Arial"/>
            <family val="2"/>
          </rPr>
          <t>Ô chỉ tiêu có định dạng ký tự
Dữ liệu động đầu vào hợp lệ khi chỉ được thêm dòng trên ô này.</t>
        </r>
      </text>
    </comment>
    <comment ref="C51"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
Dữ liệu động đầu vào hợp lệ khi chỉ được thêm dòng trên ô này.</t>
        </r>
      </text>
    </comment>
    <comment ref="E51" authorId="0" shapeId="0">
      <text>
        <r>
          <rPr>
            <sz val="10"/>
            <rFont val="Arial"/>
            <family val="2"/>
          </rPr>
          <t>Ô chỉ tiêu có định dạng số. Đơn vị tính x 1 (hoặc %)
Dữ liệu động đầu vào hợp lệ khi chỉ được thêm dòng trên ô này.</t>
        </r>
      </text>
    </comment>
    <comment ref="F51" authorId="0" shapeId="0">
      <text>
        <r>
          <rPr>
            <sz val="10"/>
            <rFont val="Arial"/>
            <family val="2"/>
          </rPr>
          <t>Ô chỉ tiêu có định dạng số. Đơn vị tính x 1 (hoặc %)
Dữ liệu động đầu vào hợp lệ khi chỉ được thêm dòng trên ô này.</t>
        </r>
      </text>
    </comment>
    <comment ref="G51"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A62" authorId="0" shapeId="0">
      <text>
        <r>
          <rPr>
            <sz val="10"/>
            <rFont val="Arial"/>
            <family val="2"/>
          </rPr>
          <t>Ô chỉ tiêu có định dạng số. Đơn vị tính x 1 (hoặc %)
Dữ liệu động đầu vào hợp lệ khi chỉ được thêm dòng trên ô này.</t>
        </r>
      </text>
    </comment>
    <comment ref="B62" authorId="0" shapeId="0">
      <text>
        <r>
          <rPr>
            <sz val="10"/>
            <rFont val="Arial"/>
            <family val="2"/>
          </rPr>
          <t>Ô chỉ tiêu có định dạng ký tự
Dữ liệu động đầu vào hợp lệ khi chỉ được thêm dòng trên ô này.</t>
        </r>
      </text>
    </comment>
    <comment ref="C62"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
Dữ liệu động đầu vào hợp lệ khi chỉ được thêm dòng trên ô này.</t>
        </r>
      </text>
    </comment>
    <comment ref="E62" authorId="0" shapeId="0">
      <text>
        <r>
          <rPr>
            <sz val="10"/>
            <rFont val="Arial"/>
            <family val="2"/>
          </rPr>
          <t>Ô chỉ tiêu có định dạng số. Đơn vị tính x 1 (hoặc %)
Dữ liệu động đầu vào hợp lệ khi chỉ được thêm dòng trên ô này.</t>
        </r>
      </text>
    </comment>
    <comment ref="F62" authorId="0" shapeId="0">
      <text>
        <r>
          <rPr>
            <sz val="10"/>
            <rFont val="Arial"/>
            <family val="2"/>
          </rPr>
          <t>Ô chỉ tiêu có định dạng số. Đơn vị tính x 1 (hoặc %)
Dữ liệu động đầu vào hợp lệ khi chỉ được thêm dòng trên ô này.</t>
        </r>
      </text>
    </comment>
    <comment ref="G62" authorId="0" shapeId="0">
      <text>
        <r>
          <rPr>
            <sz val="10"/>
            <rFont val="Arial"/>
            <family val="2"/>
          </rPr>
          <t>Ô chỉ tiêu có định dạng số. Đơn vị tính x 1 (hoặc %)
Dữ liệu động đầu vào hợp lệ khi chỉ được thêm dòng trên ô này.</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 ref="D64" authorId="0" shapeId="0">
      <text>
        <r>
          <rPr>
            <sz val="10"/>
            <rFont val="Arial"/>
            <family val="2"/>
          </rPr>
          <t>Ô chỉ tiêu có định dạng số. Đơn vị tính x 1 (hoặc %)</t>
        </r>
      </text>
    </comment>
    <comment ref="E64" authorId="0" shapeId="0">
      <text>
        <r>
          <rPr>
            <sz val="10"/>
            <rFont val="Arial"/>
            <family val="2"/>
          </rPr>
          <t>Ô chỉ tiêu có định dạng số. Đơn vị tính x 1 (hoặc %)</t>
        </r>
      </text>
    </comment>
    <comment ref="F64" authorId="0" shapeId="0">
      <text>
        <r>
          <rPr>
            <sz val="10"/>
            <rFont val="Arial"/>
            <family val="2"/>
          </rPr>
          <t>Ô chỉ tiêu có định dạng số. Đơn vị tính x 1 (hoặc %)</t>
        </r>
      </text>
    </comment>
    <comment ref="G64" authorId="0" shapeId="0">
      <text>
        <r>
          <rPr>
            <sz val="10"/>
            <rFont val="Arial"/>
            <family val="2"/>
          </rPr>
          <t>Ô chỉ tiêu có định dạng số. Đơn vị tính x 1 (hoặc %)</t>
        </r>
      </text>
    </comment>
    <comment ref="A68" authorId="0" shapeId="0">
      <text>
        <r>
          <rPr>
            <sz val="10"/>
            <rFont val="Arial"/>
            <family val="2"/>
          </rPr>
          <t>Ô chỉ tiêu có định dạng ký tự
Dữ liệu động đầu vào hợp lệ khi chỉ được thêm dòng trên ô này.</t>
        </r>
      </text>
    </comment>
    <comment ref="B68" authorId="0" shapeId="0">
      <text>
        <r>
          <rPr>
            <sz val="10"/>
            <rFont val="Arial"/>
            <family val="2"/>
          </rPr>
          <t>Ô chỉ tiêu có định dạng ký tự
Dữ liệu động đầu vào hợp lệ khi chỉ được thêm dòng trên ô này.</t>
        </r>
      </text>
    </comment>
    <comment ref="C68" authorId="0" shapeId="0">
      <text>
        <r>
          <rPr>
            <sz val="10"/>
            <rFont val="Arial"/>
            <family val="2"/>
          </rPr>
          <t>Ô chỉ tiêu có định dạng ký tự
Dữ liệu động đầu vào hợp lệ khi chỉ được thêm dòng trên ô này.</t>
        </r>
      </text>
    </comment>
    <comment ref="D68" authorId="0" shapeId="0">
      <text>
        <r>
          <rPr>
            <sz val="10"/>
            <rFont val="Arial"/>
            <family val="2"/>
          </rPr>
          <t>Ô chỉ tiêu có định dạng số. Đơn vị tính x 1 (hoặc %)
Dữ liệu động đầu vào hợp lệ khi chỉ được thêm dòng trên ô này.</t>
        </r>
      </text>
    </comment>
    <comment ref="E68" authorId="0" shapeId="0">
      <text>
        <r>
          <rPr>
            <sz val="10"/>
            <rFont val="Arial"/>
            <family val="2"/>
          </rPr>
          <t>Ô chỉ tiêu có định dạng số. Đơn vị tính x 1 (hoặc %)
Dữ liệu động đầu vào hợp lệ khi chỉ được thêm dòng trên ô này.</t>
        </r>
      </text>
    </comment>
    <comment ref="F68" authorId="0" shapeId="0">
      <text>
        <r>
          <rPr>
            <sz val="10"/>
            <rFont val="Arial"/>
            <family val="2"/>
          </rPr>
          <t>Ô chỉ tiêu có định dạng số. Đơn vị tính x 1 (hoặc %)
Dữ liệu động đầu vào hợp lệ khi chỉ được thêm dòng trên ô này.</t>
        </r>
      </text>
    </comment>
    <comment ref="G68" authorId="0" shapeId="0">
      <text>
        <r>
          <rPr>
            <sz val="10"/>
            <rFont val="Arial"/>
            <family val="2"/>
          </rPr>
          <t>Ô chỉ tiêu có định dạng số. Đơn vị tính x 1 (hoặc %)
Dữ liệu động đầu vào hợp lệ khi chỉ được thêm dòng trên ô này.</t>
        </r>
      </text>
    </comment>
    <comment ref="A70" authorId="0" shapeId="0">
      <text>
        <r>
          <rPr>
            <sz val="10"/>
            <rFont val="Arial"/>
            <family val="2"/>
          </rPr>
          <t>Ô chỉ tiêu có định dạng ký tự
Dữ liệu động đầu vào hợp lệ khi chỉ được thêm dòng trên ô này.</t>
        </r>
      </text>
    </comment>
    <comment ref="B70" authorId="0" shapeId="0">
      <text>
        <r>
          <rPr>
            <sz val="10"/>
            <rFont val="Arial"/>
            <family val="2"/>
          </rPr>
          <t>Ô chỉ tiêu có định dạng ký tự
Dữ liệu động đầu vào hợp lệ khi chỉ được thêm dòng trên ô này.</t>
        </r>
      </text>
    </comment>
    <comment ref="C70" authorId="0" shapeId="0">
      <text>
        <r>
          <rPr>
            <sz val="10"/>
            <rFont val="Arial"/>
            <family val="2"/>
          </rPr>
          <t>Ô chỉ tiêu có định dạng ký tự
Dữ liệu động đầu vào hợp lệ khi chỉ được thêm dòng trên ô này.</t>
        </r>
      </text>
    </comment>
    <comment ref="D70" authorId="0" shapeId="0">
      <text>
        <r>
          <rPr>
            <sz val="10"/>
            <rFont val="Arial"/>
            <family val="2"/>
          </rPr>
          <t>Ô chỉ tiêu có định dạng số. Đơn vị tính x 1 (hoặc %)
Dữ liệu động đầu vào hợp lệ khi chỉ được thêm dòng trên ô này.</t>
        </r>
      </text>
    </comment>
    <comment ref="E70" authorId="0" shapeId="0">
      <text>
        <r>
          <rPr>
            <sz val="10"/>
            <rFont val="Arial"/>
            <family val="2"/>
          </rPr>
          <t>Ô chỉ tiêu có định dạng số. Đơn vị tính x 1 (hoặc %)
Dữ liệu động đầu vào hợp lệ khi chỉ được thêm dòng trên ô này.</t>
        </r>
      </text>
    </comment>
    <comment ref="F70" authorId="0" shapeId="0">
      <text>
        <r>
          <rPr>
            <sz val="10"/>
            <rFont val="Arial"/>
            <family val="2"/>
          </rPr>
          <t>Ô chỉ tiêu có định dạng số. Đơn vị tính x 1 (hoặc %)
Dữ liệu động đầu vào hợp lệ khi chỉ được thêm dòng trên ô này.</t>
        </r>
      </text>
    </comment>
    <comment ref="G70" authorId="0" shapeId="0">
      <text>
        <r>
          <rPr>
            <sz val="10"/>
            <rFont val="Arial"/>
            <family val="2"/>
          </rPr>
          <t>Ô chỉ tiêu có định dạng số. Đơn vị tính x 1 (hoặc %)
Dữ liệu động đầu vào hợp lệ khi chỉ được thêm dòng trên ô này.</t>
        </r>
      </text>
    </comment>
    <comment ref="D72" authorId="0" shapeId="0">
      <text>
        <r>
          <rPr>
            <sz val="10"/>
            <rFont val="Arial"/>
            <family val="2"/>
          </rPr>
          <t>Ô chỉ tiêu có định dạng số. Đơn vị tính x 1 (hoặc %)</t>
        </r>
      </text>
    </comment>
    <comment ref="E72" authorId="0" shapeId="0">
      <text>
        <r>
          <rPr>
            <sz val="10"/>
            <rFont val="Arial"/>
            <family val="2"/>
          </rPr>
          <t>Ô chỉ tiêu có định dạng số. Đơn vị tính x 1 (hoặc %)</t>
        </r>
      </text>
    </comment>
    <comment ref="F72" authorId="0" shapeId="0">
      <text>
        <r>
          <rPr>
            <sz val="10"/>
            <rFont val="Arial"/>
            <family val="2"/>
          </rPr>
          <t>Ô chỉ tiêu có định dạng số. Đơn vị tính x 1 (hoặc %)</t>
        </r>
      </text>
    </comment>
    <comment ref="G72" authorId="0" shapeId="0">
      <text>
        <r>
          <rPr>
            <sz val="10"/>
            <rFont val="Arial"/>
            <family val="2"/>
          </rPr>
          <t>Ô chỉ tiêu có định dạng số. Đơn vị tính x 1 (hoặc %)</t>
        </r>
      </text>
    </comment>
    <comment ref="D73" authorId="0" shapeId="0">
      <text>
        <r>
          <rPr>
            <sz val="10"/>
            <rFont val="Arial"/>
            <family val="2"/>
          </rPr>
          <t>Ô chỉ tiêu có định dạng số. Đơn vị tính x 1 (hoặc %)</t>
        </r>
      </text>
    </comment>
    <comment ref="E73" authorId="0" shapeId="0">
      <text>
        <r>
          <rPr>
            <sz val="10"/>
            <rFont val="Arial"/>
            <family val="2"/>
          </rPr>
          <t>Ô chỉ tiêu có định dạng số. Đơn vị tính x 1 (hoặc %)</t>
        </r>
      </text>
    </comment>
    <comment ref="F73" authorId="0" shapeId="0">
      <text>
        <r>
          <rPr>
            <sz val="10"/>
            <rFont val="Arial"/>
            <family val="2"/>
          </rPr>
          <t>Ô chỉ tiêu có định dạng số. Đơn vị tính x 1 (hoặc %)</t>
        </r>
      </text>
    </comment>
    <comment ref="G73"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<sst xmlns="http://schemas.openxmlformats.org/spreadsheetml/2006/main" count="1434" uniqueCount="397">
  <si>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</si>
  <si>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</si>
  <si>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</si>
  <si>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</si>
  <si>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</si>
  <si>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</si>
  <si>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</si>
  <si>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</si>
  <si>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</si>
  <si>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</si>
  <si>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</si>
  <si>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</si>
  <si>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</si>
  <si>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</si>
  <si>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</si>
  <si>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</si>
  <si>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</si>
  <si>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</si>
  <si>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</si>
  <si>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</si>
  <si>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</si>
  <si>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</si>
  <si>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</si>
  <si>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</si>
  <si>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</si>
  <si>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</si>
  <si>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</si>
  <si>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</si>
  <si>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</si>
  <si>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</si>
  <si>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</si>
  <si>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</si>
  <si>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</si>
  <si>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</si>
  <si>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</si>
  <si>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</si>
  <si>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</si>
  <si>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</si>
  <si>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</si>
  <si>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</si>
  <si>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</si>
  <si>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</si>
  <si>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</si>
  <si>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</si>
  <si>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</si>
  <si>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</si>
  <si>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</si>
  <si>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</si>
  <si>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</si>
  <si>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</si>
  <si>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</si>
  <si>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</si>
  <si>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</si>
  <si>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</si>
  <si>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</si>
  <si>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</si>
  <si>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</si>
  <si>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</si>
  <si>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</si>
  <si>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</si>
  <si>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</si>
  <si>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</si>
  <si>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</si>
  <si>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</si>
  <si>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</si>
  <si>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</si>
  <si>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</si>
  <si>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</si>
  <si>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</si>
  <si>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</si>
  <si>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</si>
  <si>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</si>
  <si>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</si>
  <si>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</si>
  <si>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</si>
  <si>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</si>
  <si>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</si>
  <si>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</si>
  <si>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</si>
  <si>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</si>
  <si>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</si>
  <si>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</si>
  <si>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</si>
  <si>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</si>
  <si>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</si>
  <si>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</si>
  <si>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</si>
  <si>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</si>
  <si>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</si>
  <si>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</si>
  <si>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</si>
  <si>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</si>
  <si>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</si>
  <si>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</si>
  <si>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</si>
  <si>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</si>
  <si>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</si>
  <si>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</si>
  <si>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</si>
  <si>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</si>
  <si>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</si>
  <si>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</si>
  <si>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</si>
  <si>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</si>
  <si>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</si>
  <si>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</si>
  <si>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</si>
  <si>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</si>
  <si>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</si>
  <si>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</si>
  <si>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</si>
  <si>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</si>
  <si>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</si>
  <si>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</si>
  <si>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</si>
  <si>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</si>
  <si>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</si>
  <si>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</si>
  <si>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</si>
  <si>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</si>
  <si>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</si>
  <si>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</si>
  <si>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</si>
  <si>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</si>
  <si>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</si>
  <si>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</si>
  <si>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</si>
  <si>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</si>
  <si>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</si>
  <si>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</si>
  <si>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</si>
  <si>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</si>
  <si>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</si>
  <si>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</si>
  <si>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</si>
  <si>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</si>
  <si>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</si>
  <si>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</si>
  <si>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</si>
  <si>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</si>
  <si>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</si>
  <si>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</si>
  <si>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</si>
  <si>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</si>
  <si>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</si>
  <si>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</si>
  <si>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</si>
  <si>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</si>
  <si>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</si>
  <si>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</si>
  <si>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</si>
  <si>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</si>
  <si>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</si>
  <si>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</si>
  <si>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</si>
  <si>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</si>
  <si>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</si>
  <si>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</si>
  <si>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</si>
  <si>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</si>
  <si>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</si>
  <si>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</si>
  <si>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</si>
  <si>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</si>
  <si>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</si>
  <si>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</si>
  <si>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</si>
  <si>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</si>
  <si>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</si>
  <si>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</si>
  <si>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</si>
  <si>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</si>
  <si>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</si>
  <si>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</si>
  <si>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</si>
  <si>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</si>
  <si>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</si>
  <si>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</si>
  <si>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</si>
  <si>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</si>
  <si>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</si>
  <si>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</si>
  <si>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</si>
  <si>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</si>
  <si>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</si>
  <si>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</si>
  <si>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</si>
  <si>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</si>
  <si>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</si>
  <si>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</si>
  <si>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</si>
  <si>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</si>
  <si>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</si>
  <si>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</si>
  <si>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</si>
  <si>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</si>
  <si>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</si>
  <si>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</si>
  <si>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</si>
  <si>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</si>
  <si>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</si>
  <si>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</si>
  <si>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</si>
  <si>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</si>
  <si>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</si>
  <si>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</si>
  <si>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</si>
  <si>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</si>
  <si>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</si>
  <si>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</si>
  <si>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</si>
  <si>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</si>
  <si>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</si>
  <si>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</si>
  <si>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</si>
  <si>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</si>
  <si>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</si>
  <si>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</si>
  <si>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</si>
  <si>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</si>
  <si>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</si>
  <si>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</si>
  <si>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</si>
  <si>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</si>
  <si>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</si>
  <si>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</si>
  <si>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</si>
  <si>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</si>
  <si>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</si>
  <si>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</si>
  <si>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</si>
  <si>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</si>
  <si>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</si>
  <si>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</si>
  <si>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</si>
  <si>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</si>
  <si>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</si>
  <si>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</si>
  <si>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</si>
  <si>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</si>
  <si>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</si>
  <si>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</si>
  <si>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</si>
  <si>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</si>
  <si>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</si>
  <si>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</si>
  <si>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</si>
  <si>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</si>
  <si>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</si>
  <si>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</si>
  <si>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</si>
  <si>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</si>
  <si>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</si>
  <si>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</si>
  <si>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</si>
  <si>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</si>
  <si>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</si>
  <si>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</si>
  <si>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</si>
  <si>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</si>
  <si>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</si>
  <si>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</si>
  <si>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</si>
  <si>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</si>
  <si>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</si>
  <si>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</si>
  <si>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</si>
  <si>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</si>
  <si>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</si>
  <si>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</si>
  <si>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</si>
  <si>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</si>
  <si>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</si>
  <si>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</si>
  <si>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</si>
  <si>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</si>
  <si>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</si>
  <si>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</si>
  <si>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</si>
  <si>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</si>
  <si>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</si>
  <si>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</si>
  <si>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</si>
  <si>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</si>
  <si>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</si>
  <si>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</si>
  <si>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</si>
  <si>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</si>
  <si>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</si>
  <si>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</si>
  <si>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</si>
  <si>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</si>
  <si>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</si>
  <si>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</si>
  <si>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</si>
  <si>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</si>
  <si>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</si>
  <si>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</si>
  <si>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</si>
  <si>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</si>
  <si>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</si>
  <si>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</si>
  <si>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</si>
  <si>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</si>
  <si>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</si>
  <si>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</si>
  <si>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</si>
  <si>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</si>
  <si>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</si>
  <si>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</si>
  <si>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</si>
  <si>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</si>
  <si>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</si>
  <si>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</si>
  <si>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</si>
  <si>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</si>
  <si>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</si>
  <si>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</si>
  <si>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</si>
  <si>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</si>
  <si>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</si>
  <si>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</si>
  <si>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</si>
  <si>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</si>
  <si>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</si>
  <si>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</si>
  <si>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</si>
  <si>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</si>
  <si>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</si>
  <si>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</si>
  <si>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</si>
  <si>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</si>
  <si>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</si>
  <si>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</si>
  <si>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</si>
  <si>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</si>
  <si>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</si>
  <si>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</si>
  <si>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</si>
  <si>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</si>
  <si>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</si>
  <si>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</si>
  <si>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</si>
  <si>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06 tháng 01 năm 2026</t>
  </si>
  <si>
    <t>Tháng</t>
  </si>
  <si>
    <t>2025</t>
  </si>
  <si>
    <t>Vũ Quang Phan</t>
  </si>
  <si>
    <t>Phí Tuấn Thành</t>
  </si>
  <si>
    <t>Phó phòng Dịch vụ nghiệp vụ giám sát Quỹ</t>
  </si>
  <si>
    <t>Tổng Giám đốc</t>
  </si>
  <si>
    <t>…</t>
  </si>
  <si>
    <t>ACB</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</si>
  <si>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</si>
  <si>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</si>
  <si>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</si>
  <si>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</si>
  <si>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</si>
  <si>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</si>
  <si>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</si>
  <si>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</si>
  <si>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</si>
  <si>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</si>
  <si>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</si>
  <si>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</si>
  <si>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</si>
  <si>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</si>
  <si>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</si>
  <si>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</si>
  <si>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</si>
  <si>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</si>
  <si>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</si>
  <si>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</si>
  <si>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</si>
  <si>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</si>
  <si>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</si>
  <si>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</si>
  <si>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</si>
  <si>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</si>
  <si>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</si>
  <si>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</si>
  <si>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</si>
  <si>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</si>
  <si>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trái phiếu phát hành riêng lẻ 
Unlisted Bonds, Private placement bonds</t>
  </si>
  <si>
    <t>Quyền mua chứng khoán
Investment - Rights</t>
  </si>
  <si>
    <t>SSI SECURITIES COR - VND 10000 SUBS RTS</t>
  </si>
  <si>
    <t>2253.1.1</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</si>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</sst>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3">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4" fontId="6" fillId="0" borderId="1" xfId="0" applyNumberFormat="1" applyFont="1" applyBorder="1" applyAlignment="1">
      <alignment horizontal="right" vertical="top"/>
    </xf>
    <xf numFmtId="166"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2" fontId="2" fillId="0" borderId="1" xfId="2" applyNumberFormat="1" applyFont="1" applyBorder="1" applyAlignment="1">
      <alignment horizontal="left"/>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tabSelected="1"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9" t="s">
        <v>0</v>
      </c>
      <c r="B1" s="39"/>
      <c r="C1" s="39"/>
      <c r="D1" s="39"/>
    </row>
    <row r="2" spans="1:4" ht="9" customHeight="1" x14ac:dyDescent="0.25">
      <c r="A2" s="39"/>
      <c r="B2" s="39"/>
      <c r="C2" s="39"/>
      <c r="D2" s="39"/>
    </row>
    <row r="3" spans="1:4" ht="15" customHeight="1" x14ac:dyDescent="0.3">
      <c r="A3" s="1" t="s">
        <v>1</v>
      </c>
      <c r="B3" s="1" t="s">
        <v>1</v>
      </c>
      <c r="C3" s="2" t="s">
        <v>2</v>
      </c>
      <c r="D3" s="1" t="s">
        <v>344</v>
      </c>
    </row>
    <row r="4" spans="1:4" ht="15" customHeight="1" x14ac:dyDescent="0.3">
      <c r="A4" s="1" t="s">
        <v>1</v>
      </c>
      <c r="B4" s="1" t="s">
        <v>1</v>
      </c>
      <c r="C4" s="2" t="s">
        <v>3</v>
      </c>
      <c r="D4" s="1" t="s">
        <v>46</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40" t="s">
        <v>5</v>
      </c>
      <c r="B7" s="40"/>
      <c r="C7" s="1" t="s">
        <v>340</v>
      </c>
      <c r="D7" s="1" t="s">
        <v>1</v>
      </c>
    </row>
    <row r="8" spans="1:4" ht="15" customHeight="1" x14ac:dyDescent="0.3">
      <c r="A8" s="40" t="s">
        <v>6</v>
      </c>
      <c r="B8" s="40"/>
      <c r="C8" s="1" t="s">
        <v>341</v>
      </c>
      <c r="D8" s="1" t="s">
        <v>1</v>
      </c>
    </row>
    <row r="9" spans="1:4" ht="15" customHeight="1" x14ac:dyDescent="0.3">
      <c r="A9" s="40" t="s">
        <v>7</v>
      </c>
      <c r="B9" s="40"/>
      <c r="C9" s="1" t="s">
        <v>342</v>
      </c>
      <c r="D9" s="1" t="s">
        <v>1</v>
      </c>
    </row>
    <row r="10" spans="1:4" ht="15" customHeight="1" x14ac:dyDescent="0.3">
      <c r="A10" s="40" t="s">
        <v>8</v>
      </c>
      <c r="B10" s="40"/>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8" t="s">
        <v>56</v>
      </c>
      <c r="B33" s="38"/>
      <c r="C33" s="38" t="s">
        <v>57</v>
      </c>
      <c r="D33" s="38"/>
    </row>
    <row r="34" spans="1:4" ht="15" customHeight="1" x14ac:dyDescent="0.25">
      <c r="A34" s="37" t="s">
        <v>58</v>
      </c>
      <c r="B34" s="37"/>
      <c r="C34" s="37" t="s">
        <v>58</v>
      </c>
      <c r="D34" s="37"/>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2" t="s">
        <v>10</v>
      </c>
      <c r="B1" s="42" t="s">
        <v>122</v>
      </c>
      <c r="C1" s="42" t="s">
        <v>209</v>
      </c>
      <c r="D1" s="42"/>
      <c r="E1" s="42" t="s">
        <v>210</v>
      </c>
      <c r="F1" s="42"/>
      <c r="G1" s="42" t="s">
        <v>290</v>
      </c>
    </row>
    <row r="2" spans="1:7" ht="15" customHeight="1" x14ac:dyDescent="0.25">
      <c r="A2" s="42"/>
      <c r="B2" s="42"/>
      <c r="C2" s="7" t="s">
        <v>281</v>
      </c>
      <c r="D2" s="7" t="s">
        <v>287</v>
      </c>
      <c r="E2" s="7" t="s">
        <v>281</v>
      </c>
      <c r="F2" s="7" t="s">
        <v>287</v>
      </c>
      <c r="G2" s="42"/>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2" t="s">
        <v>10</v>
      </c>
      <c r="B1" s="42" t="s">
        <v>299</v>
      </c>
      <c r="C1" s="42" t="s">
        <v>182</v>
      </c>
      <c r="D1" s="42" t="s">
        <v>183</v>
      </c>
      <c r="E1" s="42"/>
      <c r="F1" s="42" t="s">
        <v>184</v>
      </c>
      <c r="G1" s="42"/>
      <c r="H1" s="42" t="s">
        <v>300</v>
      </c>
    </row>
    <row r="2" spans="1:8" ht="15" customHeight="1" x14ac:dyDescent="0.25">
      <c r="A2" s="42"/>
      <c r="B2" s="42"/>
      <c r="C2" s="42"/>
      <c r="D2" s="7" t="s">
        <v>281</v>
      </c>
      <c r="E2" s="7" t="s">
        <v>287</v>
      </c>
      <c r="F2" s="7" t="s">
        <v>281</v>
      </c>
      <c r="G2" s="7" t="s">
        <v>287</v>
      </c>
      <c r="H2" s="42"/>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{'SheetId':'0e67e680-b807-4d33-99c0-7b78881f5ae3','UId':'9cbd5645-d1cc-4c66-9f84-d2f549c40baa','Col':4,'Row':3,'Format':'numberic','Value':'34570582075','TargetCode':''}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{'SheetId':'0e67e680-b807-4d33-99c0-7b78881f5ae3','UId':'99e568e1-5c2c-4711-855d-7b59f3d1cab6','Col':5,'Row':3,'Format':'numberic','Value':'52280584592','TargetCode':''}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{'SheetId':'0e67e680-b807-4d33-99c0-7b78881f5ae3','UId':'c69da7a3-02da-4c71-9ebc-1684c54f1afc','Col':6,'Row':3,'Format':'numberic','Value':'2.55773838824354','TargetCode':''}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{'SheetId':'0e67e680-b807-4d33-99c0-7b78881f5ae3','UId':'ff256832-31a8-4b18-a932-43bc9d1665b9','Col':4,'Row':6,'ColDynamic':4,'RowDynamic':5,'Format':'numberic','Value':'34570582075','TargetCode':''}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{'SheetId':'0e67e680-b807-4d33-99c0-7b78881f5ae3','UId':'a91ef888-5216-4368-893d-4bf54555e048','Col':5,'Row':6,'ColDynamic':5,'RowDynamic':5,'Format':'numberic','Value':'52280584592','TargetCode':''}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{'SheetId':'0e67e680-b807-4d33-99c0-7b78881f5ae3','UId':'0872eb3d-591d-41ae-88b3-07cc186bb076','Col':6,'Row':6,'ColDynamic':6,'RowDynamic':5,'Format':'numberic','Value':'2.55773838824354','TargetCode':''}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{'SheetId':'0e67e680-b807-4d33-99c0-7b78881f5ae3','UId':'c59bc369-ef6c-4ae7-8932-3d3cd7b0f999','Col':4,'Row':8,'ColDynamic':4,'RowDynamic':9,'Format':'numberic','Value':'268126141650','TargetCode':''}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{'SheetId':'0e67e680-b807-4d33-99c0-7b78881f5ae3','UId':'71da1168-8366-41b4-a97a-ac130f3a71ab','Col':5,'Row':8,'ColDynamic':5,'RowDynamic':9,'Format':'numberic','Value':'273315097700','TargetCode':''}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{'SheetId':'0e67e680-b807-4d33-99c0-7b78881f5ae3','UId':'3c022ada-eb27-4aed-bf94-d517130be29a','Col':6,'Row':8,'ColDynamic':6,'RowDynamic':9,'Format':'numberic','Value':'0.869073181617523','TargetCode':''}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{'SheetId':'0e67e680-b807-4d33-99c0-7b78881f5ae3','UId':'aaa47aee-de9e-4a72-aaac-e89970beaace','Col':4,'Row':13,'ColDynamic':4,'RowDynamic':12,'Format':'numberic','Value':'342300000','TargetCode':''}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{'SheetId':'0e67e680-b807-4d33-99c0-7b78881f5ae3','UId':'c31cdabe-83ce-456c-8300-7b06d46f81cc','Col':5,'Row':13,'ColDynamic':5,'RowDynamic':12,'Format':'numberic','Value':'104385510','TargetCode':''}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{'SheetId':'0e67e680-b807-4d33-99c0-7b78881f5ae3','UId':'df064eb2-539c-42cd-9667-ecd8effb04f7','Col':6,'Row':13,'ColDynamic':6,'RowDynamic':12,'Format':'numberic','Value':'0.894668060637742','TargetCode':''}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{'SheetId':'0e67e680-b807-4d33-99c0-7b78881f5ae3','UId':'9165401c-9eab-437b-81ae-d4feb80e4e2f','Col':4,'Row':30,'Format':'numberic','Value':'303039023725','TargetCode':''}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{'SheetId':'0e67e680-b807-4d33-99c0-7b78881f5ae3','UId':'a439d206-4c67-47d4-afcd-d4f8e627acf1','Col':5,'Row':30,'Format':'numberic','Value':'325700067802','TargetCode':''}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{'SheetId':'0e67e680-b807-4d33-99c0-7b78881f5ae3','UId':'8906c8be-ac8d-4de9-aebb-1de6b88d0a22','Col':6,'Row':30,'Format':'numberic','Value':'0.93810243264512','TargetCode':''}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{'SheetId':'0e67e680-b807-4d33-99c0-7b78881f5ae3','UId':'a4ede6ba-ec49-4991-9f32-c8e9bcfe31d0','Col':5,'Row':34,'ColDynamic':5,'RowDynamic':33,'Format':'numberic','Value':'20931392533','TargetCode':''}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{'SheetId':'0e67e680-b807-4d33-99c0-7b78881f5ae3','UId':'6823b56c-6355-4646-a028-45bac846780f','Col':4,'Row':37,'Format':'numberic','Value':'4026360577','TargetCode':''}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{'SheetId':'0e67e680-b807-4d33-99c0-7b78881f5ae3','UId':'3318279c-387a-4099-bb92-e31c1fe449fe','Col':5,'Row':37,'Format':'numberic','Value':'2086665457','TargetCode':''}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{'SheetId':'0e67e680-b807-4d33-99c0-7b78881f5ae3','UId':'4e4bdcf0-80c6-4aab-a280-ce14045479a2','Col':6,'Row':37,'Format':'numberic','Value':'1.50050891299301','TargetCode':''}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{'SheetId':'0e67e680-b807-4d33-99c0-7b78881f5ae3','UId':'3c70b8a9-b1ec-43c2-876f-82404e71a395','Col':4,'Row':40,'Format':'numberic','Value':'4026360577','TargetCode':''}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{'SheetId':'0e67e680-b807-4d33-99c0-7b78881f5ae3','UId':'12d35449-1610-445d-a82a-ca6aa3c24666','Col':5,'Row':40,'Format':'numberic','Value':'23018057990','TargetCode':''}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{'SheetId':'0e67e680-b807-4d33-99c0-7b78881f5ae3','UId':'12315a60-eed3-4b10-a10c-2f67a18ee638','Col':6,'Row':40,'Format':'numberic','Value':'1.50050891299301','TargetCode':''}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{'SheetId':'0e67e680-b807-4d33-99c0-7b78881f5ae3','UId':'47fa62ea-4432-4646-9d4f-ee5aab71af85','Col':4,'Row':41,'Format':'numberic','Value':'299012663148','TargetCode':''}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{'SheetId':'0e67e680-b807-4d33-99c0-7b78881f5ae3','UId':'3afb4556-da28-46fc-a2b2-36ba72752042','Col':5,'Row':41,'Format':'numberic','Value':'302682009812','TargetCode':''}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{'SheetId':'0e67e680-b807-4d33-99c0-7b78881f5ae3','UId':'76b3aaa6-980e-4c01-b289-c500e2a6bc24','Col':6,'Row':41,'Format':'numberic','Value':'0.933391588850724','TargetCode':''}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{'SheetId':'0e67e680-b807-4d33-99c0-7b78881f5ae3','UId':'7104513d-d6f9-4449-8a07-2e2ffcb96545','Col':4,'Row':42,'Format':'numberic','Value':'14081225.02','TargetCode':''}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{'SheetId':'0e67e680-b807-4d33-99c0-7b78881f5ae3','UId':'3e6dbc06-a87f-42e5-8f05-e55e94914d01','Col':5,'Row':42,'Format':'numberic','Value':'14765589.35','TargetCode':''}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{'SheetId':'0e67e680-b807-4d33-99c0-7b78881f5ae3','UId':'f428fa58-01e3-47d4-8c5d-1c46168be529','Col':6,'Row':42,'Format':'numberic','Value':'0.736689491580237','TargetCode':''}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{'SheetId':'0e67e680-b807-4d33-99c0-7b78881f5ae3','UId':'4e4f6161-da0f-463f-8dd1-39772b1d4eda','Col':4,'Row':43,'Format':'numberic','Value':'21234.84','TargetCode':''}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{'SheetId':'0e67e680-b807-4d33-99c0-7b78881f5ae3','UId':'4a847a8c-942e-443a-8eae-7a36b88630ea','Col':5,'Row':43,'Format':'numberic','Value':'20499.14','TargetCode':''}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{'SheetId':'0e67e680-b807-4d33-99c0-7b78881f5ae3','UId':'b1a27640-3dfd-4efe-90b1-884e8ae97752','Col':6,'Row':43,'Format':'numberic','Value':'1.26700807824423','TargetCode':''}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{'SheetId':'9e57442d-faa2-4732-bfe8-6082c7f4cc3b','UId':'1ab6082b-49bd-46b5-a368-d8740fb12834','Col':4,'Row':2,'Format':'numberic','Value':'454739286','TargetCode':''}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{'SheetId':'9e57442d-faa2-4732-bfe8-6082c7f4cc3b','UId':'220cbdc8-4631-4f07-a522-f901ab9a56b6','Col':5,'Row':2,'Format':'numberic','Value':'108210071','TargetCode':''}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{'SheetId':'9e57442d-faa2-4732-bfe8-6082c7f4cc3b','UId':'44591e3f-5579-49aa-bc70-68808b3d1875','Col':6,'Row':2,'Format':'numberic','Value':'2934497241','TargetCode':''}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{'SheetId':'9e57442d-faa2-4732-bfe8-6082c7f4cc3b','UId':'469f6a2b-25ef-4e27-93c5-0caee9db4d81','Col':4,'Row':5,'ColDynamic':4,'RowDynamic':4,'Format':'numberic','Value':'452714000','TargetCode':''}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{'SheetId':'9e57442d-faa2-4732-bfe8-6082c7f4cc3b','UId':'7b8d3f89-6827-40c2-b297-cf7a42237b42','Col':5,'Row':5,'ColDynamic':5,'RowDynamic':4,'Format':'numberic','Value':'104385510','TargetCode':''}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{'SheetId':'9e57442d-faa2-4732-bfe8-6082c7f4cc3b','UId':'4ae5c9f2-f277-4de6-a00c-b59eae1b7410','Col':6,'Row':5,'ColDynamic':6,'RowDynamic':4,'Format':'numberic','Value':'2909853660','TargetCode':''}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{'SheetId':'9e57442d-faa2-4732-bfe8-6082c7f4cc3b','UId':'5cf117a3-96d2-4aaf-916d-02b16ba83420','Col':4,'Row':7,'ColDynamic':4,'RowDynamic':4,'Format':'numberic','Value':'2025286','TargetCode':''}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{'SheetId':'9e57442d-faa2-4732-bfe8-6082c7f4cc3b','UId':'89c23fea-c054-41d5-9d1e-0958d45c7a95','Col':5,'Row':7,'ColDynamic':5,'RowDynamic':4,'Format':'numberic','Value':'3824561','TargetCode':''}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{'SheetId':'9e57442d-faa2-4732-bfe8-6082c7f4cc3b','UId':'d5829e20-95a8-4535-904c-7e09f2cdc9f2','Col':6,'Row':7,'ColDynamic':6,'RowDynamic':4,'Format':'numberic','Value':'24643581','TargetCode':''}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{'SheetId':'9e57442d-faa2-4732-bfe8-6082c7f4cc3b','UId':'21f3c77c-886e-43f3-9ba5-fdc740bf45a7','Col':4,'Row':11,'ColDynamic':4,'RowDynamic':8,'Format':'numberic','Value':'531940140','TargetCode':''}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{'SheetId':'9e57442d-faa2-4732-bfe8-6082c7f4cc3b','UId':'fff53ed1-05e1-4ac8-8249-2f48edf9fa14','Col':5,'Row':11,'ColDynamic':5,'RowDynamic':8,'Format':'numberic','Value':'483106660','TargetCode':''}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{'SheetId':'9e57442d-faa2-4732-bfe8-6082c7f4cc3b','UId':'c1a4252e-e2cb-4233-bed1-d3afc836ccc8','Col':6,'Row':11,'ColDynamic':6,'RowDynamic':8,'Format':'numberic','Value':'6708349613','TargetCode':''}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{'SheetId':'9e57442d-faa2-4732-bfe8-6082c7f4cc3b','UId':'2b4c7218-ef2f-452d-80ea-cb1d29493e04','Col':4,'Row':12,'Format':'numberic','Value':'305946100','TargetCode':''}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{'SheetId':'9e57442d-faa2-4732-bfe8-6082c7f4cc3b','UId':'2916fb19-bceb-454d-ad42-4fc7a299a2a3','Col':5,'Row':12,'Format':'numberic','Value':'283853368','TargetCode':''}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{'SheetId':'9e57442d-faa2-4732-bfe8-6082c7f4cc3b','UId':'4e500903-fadf-4a73-8849-257ec68842d0','Col':6,'Row':12,'Format':'numberic','Value':'3284036424','TargetCode':''}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{'SheetId':'9e57442d-faa2-4732-bfe8-6082c7f4cc3b','UId':'157e5771-4dd4-4ed6-838c-69dd228515cd','Col':4,'Row':14,'ColDynamic':4,'RowDynamic':11,'Format':'numberic','Value':'35968064','TargetCode':''}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{'SheetId':'9e57442d-faa2-4732-bfe8-6082c7f4cc3b','UId':'1e7708d3-6d2b-4639-8d85-59b3c9bf16f5','Col':5,'Row':14,'ColDynamic':5,'RowDynamic':11,'Format':'numberic','Value':'33076949','TargetCode':''}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{'SheetId':'9e57442d-faa2-4732-bfe8-6082c7f4cc3b','UId':'18031c0a-5fc4-4a35-8331-a60cef3972fd','Col':6,'Row':14,'ColDynamic':6,'RowDynamic':11,'Format':'numberic','Value':'440395160','TargetCode':''}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{'SheetId':'9e57442d-faa2-4732-bfe8-6082c7f4cc3b','UId':'a66486eb-4505-4714-830d-ba2c3c0c6cd7','Col':6,'Row':17,'Format':'numberic','Value':'948750000','TargetCode':''}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{'SheetId':'9e57442d-faa2-4732-bfe8-6082c7f4cc3b','UId':'35799ba3-fea0-48d2-b27f-56054b206bd2','Col':4,'Row':24,'ColDynamic':4,'RowDynamic':23,'Format':'numberic','Value':'19928571','TargetCode':''}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{'SheetId':'9e57442d-faa2-4732-bfe8-6082c7f4cc3b','UId':'1863aaae-65a9-4f9f-9c5d-b3b2a95e519b','Col':5,'Row':24,'ColDynamic':5,'RowDynamic':23,'Format':'numberic','Value':'19285715','TargetCode':''}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{'SheetId':'9e57442d-faa2-4732-bfe8-6082c7f4cc3b','UId':'45a838e8-921d-463e-8daa-a5c771a772aa','Col':6,'Row':24,'ColDynamic':6,'RowDynamic':23,'Format':'numberic','Value':'108000000','TargetCode':''}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{'SheetId':'9e57442d-faa2-4732-bfe8-6082c7f4cc3b','UId':'3873886c-5e1c-44a4-ba3a-dae5f5accc8b','Col':6,'Row':26,'ColDynamic':6,'RowDynamic':19,'Format':'numberic','Value':'360000000','TargetCode':''}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{'SheetId':'9e57442d-faa2-4732-bfe8-6082c7f4cc3b','UId':'ae6443cc-5c55-4f1a-a361-ff2dd22018a3','Col':6,'Row':29,'Format':'numberic','Value':'36769819','TargetCode':''}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{'SheetId':'9e57442d-faa2-4732-bfe8-6082c7f4cc3b','UId':'22eae942-46a3-4663-8bad-854ee399b27a','Col':4,'Row':32,'Format':'numberic','Value':'53452405','TargetCode':''}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{'SheetId':'9e57442d-faa2-4732-bfe8-6082c7f4cc3b','UId':'e86bd792-47df-41d4-b178-07deae52a1d3','Col':5,'Row':32,'Format':'numberic','Value':'37773128','TargetCode':''}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{'SheetId':'9e57442d-faa2-4732-bfe8-6082c7f4cc3b','UId':'38ae0936-1d1f-43c1-92bd-8403ec08cfeb','Col':6,'Row':32,'Format':'numberic','Value':'1520093210','TargetCode':''}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{'SheetId':'9e57442d-faa2-4732-bfe8-6082c7f4cc3b','UId':'a2f958ce-55fd-4741-a0a1-bdcf0dd1c8ec','Col':4,'Row':35,'Format':'numberic','Value':'7582500','TargetCode':''}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{'SheetId':'9e57442d-faa2-4732-bfe8-6082c7f4cc3b','UId':'393bdfde-2176-402e-9b16-331c74ac5995','Col':5,'Row':35,'Format':'numberic','Value':'55000','TargetCode':''}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{'SheetId':'9e57442d-faa2-4732-bfe8-6082c7f4cc3b','UId':'61a21fd4-9c85-4c00-b1f5-a006461b16c9','Col':6,'Row':35,'Format':'numberic','Value':'10305000','TargetCode':''}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{'SheetId':'9e57442d-faa2-4732-bfe8-6082c7f4cc3b','UId':'c95f90f6-640a-4331-b0e8-54422c753940','Col':4,'Row':38,'Format':'numberic','Value':'-77200854','TargetCode':''}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{'SheetId':'9e57442d-faa2-4732-bfe8-6082c7f4cc3b','UId':'19caeda8-1e5a-4518-8250-4c15acb82c48','Col':5,'Row':38,'Format':'numberic','Value':'-374896589','TargetCode':''}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{'SheetId':'9e57442d-faa2-4732-bfe8-6082c7f4cc3b','UId':'d743182c-5853-46f3-8604-ad3aa58840b8','Col':6,'Row':38,'Format':'numberic','Value':'-3773852372','TargetCode':''}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{'SheetId':'9e57442d-faa2-4732-bfe8-6082c7f4cc3b','UId':'5fb4cc84-0a90-4cae-ba19-392c839af798','Col':4,'Row':39,'Format':'numberic','Value':'11352538950','TargetCode':''}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{'SheetId':'9e57442d-faa2-4732-bfe8-6082c7f4cc3b','UId':'c14dbefc-c01b-44b0-a577-6f17c0396290','Col':5,'Row':39,'Format':'numberic','Value':'906052450','TargetCode':''}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{'SheetId':'9e57442d-faa2-4732-bfe8-6082c7f4cc3b','UId':'d1eb0ab7-7a60-49c8-b8aa-39c894436edb','Col':6,'Row':39,'Format':'numberic','Value':'66828711750','TargetCode':''}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{'SheetId':'9e57442d-faa2-4732-bfe8-6082c7f4cc3b','UId':'7dc5398f-c841-400c-850b-875a5c468e05','Col':4,'Row':40,'Format':'numberic','Value':'8191633637','TargetCode':''}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{'SheetId':'9e57442d-faa2-4732-bfe8-6082c7f4cc3b','UId':'fa4fb11d-bd81-48b0-9ef6-a4ff2cd9d48a','Col':5,'Row':40,'Format':'numberic','Value':'950454719','TargetCode':''}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{'SheetId':'9e57442d-faa2-4732-bfe8-6082c7f4cc3b','UId':'73bb9d14-e1ea-4394-a083-b8a649641cf9','Col':6,'Row':40,'Format':'numberic','Value':'51044454804','TargetCode':''}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{'SheetId':'9e57442d-faa2-4732-bfe8-6082c7f4cc3b','UId':'bab2e1a7-20d5-41fd-881b-9a21514bfc4f','Col':4,'Row':41,'Format':'numberic','Value':'3160905313','TargetCode':''}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{'SheetId':'9e57442d-faa2-4732-bfe8-6082c7f4cc3b','UId':'128100c2-b671-4904-a5a9-41069ed12784','Col':5,'Row':41,'Format':'numberic','Value':'-44402269','TargetCode':''}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{'SheetId':'9e57442d-faa2-4732-bfe8-6082c7f4cc3b','UId':'04b06e65-b2eb-4858-bb0b-d72c0270f1f6','Col':6,'Row':41,'Format':'numberic','Value':'15784256946','TargetCode':''}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{'SheetId':'9e57442d-faa2-4732-bfe8-6082c7f4cc3b','UId':'0c34f541-ad2d-4bff-9fce-284295e89335','Col':4,'Row':42,'Format':'numberic','Value':'11275338096','TargetCode':''}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{'SheetId':'9e57442d-faa2-4732-bfe8-6082c7f4cc3b','UId':'a1069390-e9a5-41a9-8d0c-f5931f68451d','Col':5,'Row':42,'Format':'numberic','Value':'531155861','TargetCode':''}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{'SheetId':'9e57442d-faa2-4732-bfe8-6082c7f4cc3b','UId':'943a903f-8f0c-48d3-9a7d-d0f797c51f06','Col':6,'Row':42,'Format':'numberic','Value':'63054859378','TargetCode':''}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{'SheetId':'9e57442d-faa2-4732-bfe8-6082c7f4cc3b','UId':'14ba2d4e-fc98-469f-8702-009a93d663bf','Col':4,'Row':43,'Format':'numberic','Value':'302682009812','TargetCode':''}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{'SheetId':'9e57442d-faa2-4732-bfe8-6082c7f4cc3b','UId':'46dc8404-c63b-42c5-af20-35a421a3b5ab','Col':5,'Row':43,'Format':'numberic','Value':'278876186800','TargetCode':''}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{'SheetId':'9e57442d-faa2-4732-bfe8-6082c7f4cc3b','UId':'ae182ae4-ecb8-4b3e-87b1-02fe2b8c8c6e','Col':4,'Row':44,'Format':'numberic','Value':'-3669346664','TargetCode':''}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{'SheetId':'9e57442d-faa2-4732-bfe8-6082c7f4cc3b','UId':'c7c70708-3a08-4a71-8b5b-958036d28d83','Col':5,'Row':44,'Format':'numberic','Value':'23805823012','TargetCode':''}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{'SheetId':'9e57442d-faa2-4732-bfe8-6082c7f4cc3b','UId':'b56d1f06-ac4a-4581-bd76-0a7116bb9601','Col':6,'Row':44,'Format':'numberic','Value':'-21338052157','TargetCode':''}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{'SheetId':'9e57442d-faa2-4732-bfe8-6082c7f4cc3b','UId':'071f8b6b-411a-4479-a1e0-68ae4989d4d4','Col':4,'Row':45,'Format':'numberic','Value':'11275338096','TargetCode':''}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{'SheetId':'9e57442d-faa2-4732-bfe8-6082c7f4cc3b','UId':'649fe867-7540-4d27-809f-914ad09af55e','Col':5,'Row':45,'Format':'numberic','Value':'531155861','TargetCode':''}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{'SheetId':'9e57442d-faa2-4732-bfe8-6082c7f4cc3b','UId':'ce2f8942-9d48-4663-bc86-864ddeb2e9fb','Col':6,'Row':45,'Format':'numberic','Value':'63054859378','TargetCode':''}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{'SheetId':'9e57442d-faa2-4732-bfe8-6082c7f4cc3b','UId':'26da4aec-6928-4f66-88a5-fdfd0ee643e5','Col':4,'Row':47,'Format':'numberic','Value':'-14944684760','TargetCode':''}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{'SheetId':'9e57442d-faa2-4732-bfe8-6082c7f4cc3b','UId':'9b98b4cd-1dc6-4f10-9fcd-3b02154fc346','Col':5,'Row':47,'Format':'numberic','Value':'23274667151','TargetCode':''}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{'SheetId':'9e57442d-faa2-4732-bfe8-6082c7f4cc3b','UId':'ab589e24-1208-4602-83e1-3b0d9a9ddac2','Col':6,'Row':47,'Format':'numberic','Value':'-84392911535','TargetCode':''}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{'SheetId':'9e57442d-faa2-4732-bfe8-6082c7f4cc3b','UId':'a1e12271-7d9c-46e1-be1f-d3831e97dba6','Col':4,'Row':48,'Format':'numberic','Value':'299012663148','TargetCode':''}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{'SheetId':'9e57442d-faa2-4732-bfe8-6082c7f4cc3b','UId':'85d94755-db4c-439e-8336-6cbb28df62be','Col':5,'Row':48,'Format':'numberic','Value':'302682009812','TargetCode':''}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{'SheetId':'9e57442d-faa2-4732-bfe8-6082c7f4cc3b','UId':'d8a625ed-973b-4579-990b-8dd486f640c5','Col':6,'Row':48,'Format':'numberic','Value':'299012663148','TargetCode':''}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37),",'Row':",ROW(BCDanhMucDauTu_06029!A37),",","'ColDynamic':",COLUMN(BCDanhMucDauTu_06029!A3),",","'RowDynamic':",ROW(BCDanhMucDauTu_06029!A3),",","'Format':'numberic'",",'Value':'",SUBSTITUTE(BCDanhMucDauTu_06029!A37,"'","\'"),"','TargetCode':''}")</f>
        <v>{'SheetId':'1deb9a6e-dc5a-4908-87cc-034ee9747e20','UId':'1e992cf2-7118-4214-a559-0195c8884aea','Col':1,'Row':37,'ColDynamic':1,'RowDynamic':3,'Format':'numberic','Value':' ','TargetCode':''}</v>
      </c>
    </row>
    <row r="286" spans="1:1" x14ac:dyDescent="0.25">
      <c r="A286" t="str">
        <f>CONCATENATE("{'SheetId':'1deb9a6e-dc5a-4908-87cc-034ee9747e20'",",","'UId':'4f882b80-9e4d-4d19-8537-405badf59571'",",'Col':",COLUMN(BCDanhMucDauTu_06029!B37),",'Row':",ROW(BCDanhMucDauTu_06029!B37),",","'ColDynamic':",COLUMN(BCDanhMucDauTu_06029!B3),",","'RowDynamic':",ROW(BCDanhMucDauTu_06029!B3),",","'Format':'string'",",'Value':'",SUBSTITUTE(BCDanhMucDauTu_06029!B37,"'","\'"),"','TargetCode':''}")</f>
        <v>{'SheetId':'1deb9a6e-dc5a-4908-87cc-034ee9747e20','UId':'4f882b80-9e4d-4d19-8537-405badf59571','Col':2,'Row':37,'ColDynamic':2,'RowDynamic':3,'Format':'string','Value':'Tổng','TargetCode':''}</v>
      </c>
    </row>
    <row r="287" spans="1:1" x14ac:dyDescent="0.25">
      <c r="A287" t="str">
        <f>CONCATENATE("{'SheetId':'1deb9a6e-dc5a-4908-87cc-034ee9747e20'",",","'UId':'5250f607-5010-4670-bb67-dda35efb42cd'",",'Col':",COLUMN(BCDanhMucDauTu_06029!C37),",'Row':",ROW(BCDanhMucDauTu_06029!C37),",","'ColDynamic':",COLUMN(BCDanhMucDauTu_06029!C3),",","'RowDynamic':",ROW(BCDanhMucDauTu_06029!C3),",","'Format':'numberic'",",'Value':'",SUBSTITUTE(BCDanhMucDauTu_06029!C37,"'","\'"),"','TargetCode':''}")</f>
        <v>{'SheetId':'1deb9a6e-dc5a-4908-87cc-034ee9747e20','UId':'5250f607-5010-4670-bb67-dda35efb42cd','Col':3,'Row':37,'ColDynamic':3,'RowDynamic':3,'Format':'numberic','Value':'2247','TargetCode':''}</v>
      </c>
    </row>
    <row r="288" spans="1:1" x14ac:dyDescent="0.25">
      <c r="A288" t="str">
        <f>CONCATENATE("{'SheetId':'1deb9a6e-dc5a-4908-87cc-034ee9747e20'",",","'UId':'428c865a-7282-4f58-bc89-20f1b0217190'",",'Col':",COLUMN(BCDanhMucDauTu_06029!D37),",'Row':",ROW(BCDanhMucDauTu_06029!D37),",","'ColDynamic':",COLUMN(BCDanhMucDauTu_06029!D3),",","'RowDynamic':",ROW(BCDanhMucDauTu_06029!D3),",","'Format':'numberic'",",'Value':'",SUBSTITUTE(BCDanhMucDauTu_06029!D37,"'","\'"),"','TargetCode':''}")</f>
        <v>{'SheetId':'1deb9a6e-dc5a-4908-87cc-034ee9747e20','UId':'428c865a-7282-4f58-bc89-20f1b0217190','Col':4,'Row':37,'ColDynamic':4,'RowDynamic':3,'Format':'numberic','Value':'','TargetCode':''}</v>
      </c>
    </row>
    <row r="289" spans="1:1" x14ac:dyDescent="0.25">
      <c r="A289" t="str">
        <f>CONCATENATE("{'SheetId':'1deb9a6e-dc5a-4908-87cc-034ee9747e20'",",","'UId':'9592905c-7577-459a-bf73-e7d1733cf17a'",",'Col':",COLUMN(BCDanhMucDauTu_06029!E37),",'Row':",ROW(BCDanhMucDauTu_06029!E37),",","'ColDynamic':",COLUMN(BCDanhMucDauTu_06029!E3),",","'RowDynamic':",ROW(BCDanhMucDauTu_06029!E3),",","'Format':'numberic'",",'Value':'",SUBSTITUTE(BCDanhMucDauTu_06029!E37,"'","\'"),"','TargetCode':''}")</f>
        <v>{'SheetId':'1deb9a6e-dc5a-4908-87cc-034ee9747e20','UId':'9592905c-7577-459a-bf73-e7d1733cf17a','Col':5,'Row':37,'ColDynamic':5,'RowDynamic':3,'Format':'numberic','Value':'','TargetCode':''}</v>
      </c>
    </row>
    <row r="290" spans="1:1" x14ac:dyDescent="0.25">
      <c r="A290" t="str">
        <f>CONCATENATE("{'SheetId':'1deb9a6e-dc5a-4908-87cc-034ee9747e20'",",","'UId':'a9e4466a-def7-4534-a075-0e61b1888eec'",",'Col':",COLUMN(BCDanhMucDauTu_06029!F37),",'Row':",ROW(BCDanhMucDauTu_06029!F37),",","'ColDynamic':",COLUMN(BCDanhMucDauTu_06029!F3),",","'RowDynamic':",ROW(BCDanhMucDauTu_06029!F3),",","'Format':'numberic'",",'Value':'",SUBSTITUTE(BCDanhMucDauTu_06029!F37,"'","\'"),"','TargetCode':''}")</f>
        <v>{'SheetId':'1deb9a6e-dc5a-4908-87cc-034ee9747e20','UId':'a9e4466a-def7-4534-a075-0e61b1888eec','Col':6,'Row':37,'ColDynamic':6,'RowDynamic':3,'Format':'numberic','Value':'266935116650','TargetCode':''}</v>
      </c>
    </row>
    <row r="291" spans="1:1" x14ac:dyDescent="0.25">
      <c r="A291" t="str">
        <f>CONCATENATE("{'SheetId':'1deb9a6e-dc5a-4908-87cc-034ee9747e20'",",","'UId':'13379930-3d0b-4576-86a6-aee55aa73fef'",",'Col':",COLUMN(BCDanhMucDauTu_06029!G37),",'Row':",ROW(BCDanhMucDauTu_06029!G37),",","'ColDynamic':",COLUMN(BCDanhMucDauTu_06029!G3),",","'RowDynamic':",ROW(BCDanhMucDauTu_06029!G3),",","'Format':'numberic'",",'Value':'",SUBSTITUTE(BCDanhMucDauTu_06029!G37,"'","\'"),"','TargetCode':''}")</f>
        <v>{'SheetId':'1deb9a6e-dc5a-4908-87cc-034ee9747e20','UId':'13379930-3d0b-4576-86a6-aee55aa73fef','Col':7,'Row':37,'ColDynamic':7,'RowDynamic':3,'Format':'numberic','Value':'0.880860535282864','TargetCode':''}</v>
      </c>
    </row>
    <row r="292" spans="1:1" x14ac:dyDescent="0.25">
      <c r="A292" t="str">
        <f>CONCATENATE("{'SheetId':'1deb9a6e-dc5a-4908-87cc-034ee9747e20'",",","'UId':'17931870-911c-4fad-afd5-7ec649ba087b'",",'Col':",COLUMN(BCDanhMucDauTu_06029!D38),",'Row':",ROW(BCDanhMucDauTu_06029!D38),",","'Format':'numberic'",",'Value':'",SUBSTITUTE(BCDanhMucDauTu_06029!D38,"'","\'"),"','TargetCode':''}")</f>
        <v>{'SheetId':'1deb9a6e-dc5a-4908-87cc-034ee9747e20','UId':'17931870-911c-4fad-afd5-7ec649ba087b','Col':4,'Row':38,'Format':'numberic','Value':'','TargetCode':''}</v>
      </c>
    </row>
    <row r="293" spans="1:1" x14ac:dyDescent="0.25">
      <c r="A293" t="str">
        <f>CONCATENATE("{'SheetId':'1deb9a6e-dc5a-4908-87cc-034ee9747e20'",",","'UId':'8e29656a-72a1-4698-a2d4-ab43c77220a4'",",'Col':",COLUMN(BCDanhMucDauTu_06029!E38),",'Row':",ROW(BCDanhMucDauTu_06029!E38),",","'Format':'numberic'",",'Value':'",SUBSTITUTE(BCDanhMucDauTu_06029!E38,"'","\'"),"','TargetCode':''}")</f>
        <v>{'SheetId':'1deb9a6e-dc5a-4908-87cc-034ee9747e20','UId':'8e29656a-72a1-4698-a2d4-ab43c77220a4','Col':5,'Row':38,'Format':'numberic','Value':'','TargetCode':''}</v>
      </c>
    </row>
    <row r="294" spans="1:1" x14ac:dyDescent="0.25">
      <c r="A294" t="str">
        <f>CONCATENATE("{'SheetId':'1deb9a6e-dc5a-4908-87cc-034ee9747e20'",",","'UId':'5fe96b01-5f18-4f07-ac34-11fa669457a4'",",'Col':",COLUMN(BCDanhMucDauTu_06029!F38),",'Row':",ROW(BCDanhMucDauTu_06029!F38),",","'Format':'numberic'",",'Value':'",SUBSTITUTE(BCDanhMucDauTu_06029!F38,"'","\'"),"','TargetCode':''}")</f>
        <v>{'SheetId':'1deb9a6e-dc5a-4908-87cc-034ee9747e20','UId':'5fe96b01-5f18-4f07-ac34-11fa669457a4','Col':6,'Row':38,'Format':'numberic','Value':'','TargetCode':''}</v>
      </c>
    </row>
    <row r="295" spans="1:1" x14ac:dyDescent="0.25">
      <c r="A295" t="str">
        <f>CONCATENATE("{'SheetId':'1deb9a6e-dc5a-4908-87cc-034ee9747e20'",",","'UId':'9d206dcc-b016-47b5-a344-791067be02d5'",",'Col':",COLUMN(BCDanhMucDauTu_06029!G38),",'Row':",ROW(BCDanhMucDauTu_06029!G38),",","'Format':'numberic'",",'Value':'",SUBSTITUTE(BCDanhMucDauTu_06029!G38,"'","\'"),"','TargetCode':''}")</f>
        <v>{'SheetId':'1deb9a6e-dc5a-4908-87cc-034ee9747e20','UId':'9d206dcc-b016-47b5-a344-791067be02d5','Col':7,'Row':38,'Format':'numberic','Value':'','TargetCode':''}</v>
      </c>
    </row>
    <row r="296" spans="1:1" x14ac:dyDescent="0.25">
      <c r="A296" t="str">
        <f>CONCATENATE("{'SheetId':'1deb9a6e-dc5a-4908-87cc-034ee9747e20'",",","'UId':'d149d88b-77fb-4541-8798-63154426abc2'",",'Col':",COLUMN(BCDanhMucDauTu_06029!A40),",'Row':",ROW(BCDanhMucDauTu_06029!A40),",","'ColDynamic':",COLUMN(BCDanhMucDauTu_06029!A38),",","'RowDynamic':",ROW(BCDanhMucDauTu_06029!A38),",","'Format':'numberic'",",'Value':'",SUBSTITUTE(BCDanhMucDauTu_06029!A40,"'","\'"),"','TargetCode':''}")</f>
        <v>{'SheetId':'1deb9a6e-dc5a-4908-87cc-034ee9747e20','UId':'d149d88b-77fb-4541-8798-63154426abc2','Col':1,'Row':40,'ColDynamic':1,'RowDynamic':38,'Format':'numberic','Value':' ','TargetCode':''}</v>
      </c>
    </row>
    <row r="297" spans="1:1" x14ac:dyDescent="0.25">
      <c r="A297" t="str">
        <f>CONCATENATE("{'SheetId':'1deb9a6e-dc5a-4908-87cc-034ee9747e20'",",","'UId':'63355adb-73ff-4fd6-a4ee-6353f3830628'",",'Col':",COLUMN(BCDanhMucDauTu_06029!B40),",'Row':",ROW(BCDanhMucDauTu_06029!B40),",","'ColDynamic':",COLUMN(BCDanhMucDauTu_06029!B38),",","'RowDynamic':",ROW(BCDanhMucDauTu_06029!B38),",","'Format':'string'",",'Value':'",SUBSTITUTE(BCDanhMucDauTu_06029!B40,"'","\'"),"','TargetCode':''}")</f>
        <v>{'SheetId':'1deb9a6e-dc5a-4908-87cc-034ee9747e20','UId':'63355adb-73ff-4fd6-a4ee-6353f3830628','Col':2,'Row':40,'ColDynamic':2,'RowDynamic':38,'Format':'string','Value':'Tổng','TargetCode':''}</v>
      </c>
    </row>
    <row r="298" spans="1:1" x14ac:dyDescent="0.25">
      <c r="A298" t="str">
        <f>CONCATENATE("{'SheetId':'1deb9a6e-dc5a-4908-87cc-034ee9747e20'",",","'UId':'34e26121-8d4b-46bb-836d-3cc1913c6909'",",'Col':",COLUMN(BCDanhMucDauTu_06029!C40),",'Row':",ROW(BCDanhMucDauTu_06029!C40),",","'ColDynamic':",COLUMN(BCDanhMucDauTu_06029!C38),",","'RowDynamic':",ROW(BCDanhMucDauTu_06029!C38),",","'Format':'numberic'",",'Value':'",SUBSTITUTE(BCDanhMucDauTu_06029!C40,"'","\'"),"','TargetCode':''}")</f>
        <v>{'SheetId':'1deb9a6e-dc5a-4908-87cc-034ee9747e20','UId':'34e26121-8d4b-46bb-836d-3cc1913c6909','Col':3,'Row':40,'ColDynamic':3,'RowDynamic':38,'Format':'numberic','Value':'2249','TargetCode':''}</v>
      </c>
    </row>
    <row r="299" spans="1:1" x14ac:dyDescent="0.25">
      <c r="A299" t="str">
        <f>CONCATENATE("{'SheetId':'1deb9a6e-dc5a-4908-87cc-034ee9747e20'",",","'UId':'dcb7503a-9941-4910-9dba-c04cd291c91d'",",'Col':",COLUMN(BCDanhMucDauTu_06029!D40),",'Row':",ROW(BCDanhMucDauTu_06029!D40),",","'ColDynamic':",COLUMN(BCDanhMucDauTu_06029!D38),",","'RowDynamic':",ROW(BCDanhMucDauTu_06029!D38),",","'Format':'numberic'",",'Value':'",SUBSTITUTE(BCDanhMucDauTu_06029!D40,"'","\'"),"','TargetCode':''}")</f>
        <v>{'SheetId':'1deb9a6e-dc5a-4908-87cc-034ee9747e20','UId':'dcb7503a-9941-4910-9dba-c04cd291c91d','Col':4,'Row':40,'ColDynamic':4,'RowDynamic':38,'Format':'numberic','Value':'','TargetCode':''}</v>
      </c>
    </row>
    <row r="300" spans="1:1" x14ac:dyDescent="0.25">
      <c r="A300" t="str">
        <f>CONCATENATE("{'SheetId':'1deb9a6e-dc5a-4908-87cc-034ee9747e20'",",","'UId':'9ff33d6c-3426-46f5-98c3-f1cc3c6c563e'",",'Col':",COLUMN(BCDanhMucDauTu_06029!E40),",'Row':",ROW(BCDanhMucDauTu_06029!E40),",","'ColDynamic':",COLUMN(BCDanhMucDauTu_06029!E38),",","'RowDynamic':",ROW(BCDanhMucDauTu_06029!E38),",","'Format':'numberic'",",'Value':'",SUBSTITUTE(BCDanhMucDauTu_06029!E40,"'","\'"),"','TargetCode':''}")</f>
        <v>{'SheetId':'1deb9a6e-dc5a-4908-87cc-034ee9747e20','UId':'9ff33d6c-3426-46f5-98c3-f1cc3c6c563e','Col':5,'Row':40,'ColDynamic':5,'RowDynamic':38,'Format':'numberic','Value':'','TargetCode':''}</v>
      </c>
    </row>
    <row r="301" spans="1:1" x14ac:dyDescent="0.25">
      <c r="A301" t="str">
        <f>CONCATENATE("{'SheetId':'1deb9a6e-dc5a-4908-87cc-034ee9747e20'",",","'UId':'196bc559-44ca-4c84-bc88-37e0b2b7c0ca'",",'Col':",COLUMN(BCDanhMucDauTu_06029!F40),",'Row':",ROW(BCDanhMucDauTu_06029!F40),",","'ColDynamic':",COLUMN(BCDanhMucDauTu_06029!F38),",","'RowDynamic':",ROW(BCDanhMucDauTu_06029!F38),",","'Format':'numberic'",",'Value':'",SUBSTITUTE(BCDanhMucDauTu_06029!F40,"'","\'"),"','TargetCode':''}")</f>
        <v>{'SheetId':'1deb9a6e-dc5a-4908-87cc-034ee9747e20','UId':'196bc559-44ca-4c84-bc88-37e0b2b7c0ca','Col':6,'Row':40,'ColDynamic':6,'RowDynamic':38,'Format':'numberic','Value':'0','TargetCode':''}</v>
      </c>
    </row>
    <row r="302" spans="1:1" x14ac:dyDescent="0.25">
      <c r="A302" t="str">
        <f>CONCATENATE("{'SheetId':'1deb9a6e-dc5a-4908-87cc-034ee9747e20'",",","'UId':'76830a4a-49b3-4200-8f4c-2ccbb1a8164a'",",'Col':",COLUMN(BCDanhMucDauTu_06029!G40),",'Row':",ROW(BCDanhMucDauTu_06029!G40),",","'ColDynamic':",COLUMN(BCDanhMucDauTu_06029!G38),",","'RowDynamic':",ROW(BCDanhMucDauTu_06029!G38),",","'Format':'numberic'",",'Value':'",SUBSTITUTE(BCDanhMucDauTu_06029!G40,"'","\'"),"','TargetCode':''}")</f>
        <v>{'SheetId':'1deb9a6e-dc5a-4908-87cc-034ee9747e20','UId':'76830a4a-49b3-4200-8f4c-2ccbb1a8164a','Col':7,'Row':40,'ColDynamic':7,'RowDynamic':38,'Format':'numberic','Value':'0','TargetCode':''}</v>
      </c>
    </row>
    <row r="303" spans="1:1" x14ac:dyDescent="0.25">
      <c r="A303" t="str">
        <f>CONCATENATE("{'SheetId':'1deb9a6e-dc5a-4908-87cc-034ee9747e20'",",","'UId':'c5e58da8-6303-4f4b-8cfb-be632ed7700b'",",'Col':",COLUMN(BCDanhMucDauTu_06029!D41),",'Row':",ROW(BCDanhMucDauTu_06029!D41),",","'Format':'numberic'",",'Value':'",SUBSTITUTE(BCDanhMucDauTu_06029!D41,"'","\'"),"','TargetCode':''}")</f>
        <v>{'SheetId':'1deb9a6e-dc5a-4908-87cc-034ee9747e20','UId':'c5e58da8-6303-4f4b-8cfb-be632ed7700b','Col':4,'Row':41,'Format':'numberic','Value':'','TargetCode':''}</v>
      </c>
    </row>
    <row r="304" spans="1:1" x14ac:dyDescent="0.25">
      <c r="A304" t="str">
        <f>CONCATENATE("{'SheetId':'1deb9a6e-dc5a-4908-87cc-034ee9747e20'",",","'UId':'00ea0783-aace-414b-8975-b7b78127300d'",",'Col':",COLUMN(BCDanhMucDauTu_06029!E41),",'Row':",ROW(BCDanhMucDauTu_06029!E41),",","'Format':'numberic'",",'Value':'",SUBSTITUTE(BCDanhMucDauTu_06029!E41,"'","\'"),"','TargetCode':''}")</f>
        <v>{'SheetId':'1deb9a6e-dc5a-4908-87cc-034ee9747e20','UId':'00ea0783-aace-414b-8975-b7b78127300d','Col':5,'Row':41,'Format':'numberic','Value':'','TargetCode':''}</v>
      </c>
    </row>
    <row r="305" spans="1:1" x14ac:dyDescent="0.25">
      <c r="A305" t="str">
        <f>CONCATENATE("{'SheetId':'1deb9a6e-dc5a-4908-87cc-034ee9747e20'",",","'UId':'399d8c6f-4901-44ca-8111-9e12f616c487'",",'Col':",COLUMN(BCDanhMucDauTu_06029!F41),",'Row':",ROW(BCDanhMucDauTu_06029!F41),",","'Format':'numberic'",",'Value':'",SUBSTITUTE(BCDanhMucDauTu_06029!F41,"'","\'"),"','TargetCode':''}")</f>
        <v>{'SheetId':'1deb9a6e-dc5a-4908-87cc-034ee9747e20','UId':'399d8c6f-4901-44ca-8111-9e12f616c487','Col':6,'Row':41,'Format':'numberic','Value':'','TargetCode':''}</v>
      </c>
    </row>
    <row r="306" spans="1:1" x14ac:dyDescent="0.25">
      <c r="A306" t="str">
        <f>CONCATENATE("{'SheetId':'1deb9a6e-dc5a-4908-87cc-034ee9747e20'",",","'UId':'2cdda7fd-cb87-47da-8e30-06a3709bd609'",",'Col':",COLUMN(BCDanhMucDauTu_06029!G41),",'Row':",ROW(BCDanhMucDauTu_06029!G41),",","'Format':'numberic'",",'Value':'",SUBSTITUTE(BCDanhMucDauTu_06029!G41,"'","\'"),"','TargetCode':''}")</f>
        <v>{'SheetId':'1deb9a6e-dc5a-4908-87cc-034ee9747e20','UId':'2cdda7fd-cb87-47da-8e30-06a3709bd609','Col':7,'Row':41,'Format':'numberic','Value':'','TargetCode':''}</v>
      </c>
    </row>
    <row r="307" spans="1:1" x14ac:dyDescent="0.25">
      <c r="A307" t="str">
        <f>CONCATENATE("{'SheetId':'1deb9a6e-dc5a-4908-87cc-034ee9747e20'",",","'UId':'b8c20cc2-e76a-461c-ace9-e83abfcc1775'",",'Col':",COLUMN(BCDanhMucDauTu_06029!A45),",'Row':",ROW(BCDanhMucDauTu_06029!A45),",","'ColDynamic':",COLUMN(BCDanhMucDauTu_06029!A46),",","'RowDynamic':",ROW(BCDanhMucDauTu_06029!A46),",","'Format':'numberic'",",'Value':'",SUBSTITUTE(BCDanhMucDauTu_06029!A45,"'","\'"),"','TargetCode':''}")</f>
        <v>{'SheetId':'1deb9a6e-dc5a-4908-87cc-034ee9747e20','UId':'b8c20cc2-e76a-461c-ace9-e83abfcc1775','Col':1,'Row':45,'ColDynamic':1,'RowDynamic':46,'Format':'numberic','Value':' ','TargetCode':''}</v>
      </c>
    </row>
    <row r="308" spans="1:1" x14ac:dyDescent="0.25">
      <c r="A308" t="str">
        <f>CONCATENATE("{'SheetId':'1deb9a6e-dc5a-4908-87cc-034ee9747e20'",",","'UId':'e6fa0887-9c0a-49b1-a5d5-d55f5bee7d17'",",'Col':",COLUMN(BCDanhMucDauTu_06029!B45),",'Row':",ROW(BCDanhMucDauTu_06029!B45),",","'ColDynamic':",COLUMN(BCDanhMucDauTu_06029!B46),",","'RowDynamic':",ROW(BCDanhMucDauTu_06029!B46),",","'Format':'string'",",'Value':'",SUBSTITUTE(BCDanhMucDauTu_06029!B45,"'","\'"),"','TargetCode':''}")</f>
        <v>{'SheetId':'1deb9a6e-dc5a-4908-87cc-034ee9747e20','UId':'e6fa0887-9c0a-49b1-a5d5-d55f5bee7d17','Col':2,'Row':45,'ColDynamic':2,'RowDynamic':46,'Format':'string','Value':'Tổng','TargetCode':''}</v>
      </c>
    </row>
    <row r="309" spans="1:1" x14ac:dyDescent="0.25">
      <c r="A309" t="str">
        <f>CONCATENATE("{'SheetId':'1deb9a6e-dc5a-4908-87cc-034ee9747e20'",",","'UId':'6a029111-438c-4c2c-a425-15433a16ea47'",",'Col':",COLUMN(BCDanhMucDauTu_06029!C45),",'Row':",ROW(BCDanhMucDauTu_06029!C45),",","'ColDynamic':",COLUMN(BCDanhMucDauTu_06029!C46),",","'RowDynamic':",ROW(BCDanhMucDauTu_06029!C46),",","'Format':'numberic'",",'Value':'",SUBSTITUTE(BCDanhMucDauTu_06029!C45,"'","\'"),"','TargetCode':''}")</f>
        <v>{'SheetId':'1deb9a6e-dc5a-4908-87cc-034ee9747e20','UId':'6a029111-438c-4c2c-a425-15433a16ea47','Col':3,'Row':45,'ColDynamic':3,'RowDynamic':46,'Format':'numberic','Value':'2252','TargetCode':''}</v>
      </c>
    </row>
    <row r="310" spans="1:1" x14ac:dyDescent="0.25">
      <c r="A310" t="str">
        <f>CONCATENATE("{'SheetId':'1deb9a6e-dc5a-4908-87cc-034ee9747e20'",",","'UId':'2af5b400-8abe-46e3-8b64-7efb4d13db84'",",'Col':",COLUMN(BCDanhMucDauTu_06029!D45),",'Row':",ROW(BCDanhMucDauTu_06029!D45),",","'ColDynamic':",COLUMN(BCDanhMucDauTu_06029!D46),",","'RowDynamic':",ROW(BCDanhMucDauTu_06029!D46),",","'Format':'numberic'",",'Value':'",SUBSTITUTE(BCDanhMucDauTu_06029!D45,"'","\'"),"','TargetCode':''}")</f>
        <v>{'SheetId':'1deb9a6e-dc5a-4908-87cc-034ee9747e20','UId':'2af5b400-8abe-46e3-8b64-7efb4d13db84','Col':4,'Row':45,'ColDynamic':4,'RowDynamic':46,'Format':'numberic','Value':'','TargetCode':''}</v>
      </c>
    </row>
    <row r="311" spans="1:1" x14ac:dyDescent="0.25">
      <c r="A311" t="str">
        <f>CONCATENATE("{'SheetId':'1deb9a6e-dc5a-4908-87cc-034ee9747e20'",",","'UId':'142640d6-6a87-400c-bc3e-fd34124b8a95'",",'Col':",COLUMN(BCDanhMucDauTu_06029!E45),",'Row':",ROW(BCDanhMucDauTu_06029!E45),",","'ColDynamic':",COLUMN(BCDanhMucDauTu_06029!E46),",","'RowDynamic':",ROW(BCDanhMucDauTu_06029!E46),",","'Format':'numberic'",",'Value':'",SUBSTITUTE(BCDanhMucDauTu_06029!E45,"'","\'"),"','TargetCode':''}")</f>
        <v>{'SheetId':'1deb9a6e-dc5a-4908-87cc-034ee9747e20','UId':'142640d6-6a87-400c-bc3e-fd34124b8a95','Col':5,'Row':45,'ColDynamic':5,'RowDynamic':46,'Format':'numberic','Value':'','TargetCode':''}</v>
      </c>
    </row>
    <row r="312" spans="1:1" x14ac:dyDescent="0.25">
      <c r="A312" t="str">
        <f>CONCATENATE("{'SheetId':'1deb9a6e-dc5a-4908-87cc-034ee9747e20'",",","'UId':'a4748164-33b9-46bd-8561-e8b3f76700ee'",",'Col':",COLUMN(BCDanhMucDauTu_06029!F45),",'Row':",ROW(BCDanhMucDauTu_06029!F45),",","'ColDynamic':",COLUMN(BCDanhMucDauTu_06029!F46),",","'RowDynamic':",ROW(BCDanhMucDauTu_06029!F46),",","'Format':'numberic'",",'Value':'",SUBSTITUTE(BCDanhMucDauTu_06029!F45,"'","\'"),"','TargetCode':''}")</f>
        <v>{'SheetId':'1deb9a6e-dc5a-4908-87cc-034ee9747e20','UId':'a4748164-33b9-46bd-8561-e8b3f76700ee','Col':6,'Row':45,'ColDynamic':6,'RowDynamic':46,'Format':'numberic','Value':'0','TargetCode':''}</v>
      </c>
    </row>
    <row r="313" spans="1:1" x14ac:dyDescent="0.25">
      <c r="A313" t="str">
        <f>CONCATENATE("{'SheetId':'1deb9a6e-dc5a-4908-87cc-034ee9747e20'",",","'UId':'8b15b2dd-95b7-4075-8cb9-63831db4f74a'",",'Col':",COLUMN(BCDanhMucDauTu_06029!G45),",'Row':",ROW(BCDanhMucDauTu_06029!G45),",","'ColDynamic':",COLUMN(BCDanhMucDauTu_06029!G46),",","'RowDynamic':",ROW(BCDanhMucDauTu_06029!G46),",","'Format':'numberic'",",'Value':'",SUBSTITUTE(BCDanhMucDauTu_06029!G45,"'","\'"),"','TargetCode':''}")</f>
        <v>{'SheetId':'1deb9a6e-dc5a-4908-87cc-034ee9747e20','UId':'8b15b2dd-95b7-4075-8cb9-63831db4f74a','Col':7,'Row':45,'ColDynamic':7,'RowDynamic':46,'Format':'numberic','Value':'0','TargetCode':''}</v>
      </c>
    </row>
    <row r="314" spans="1:1" x14ac:dyDescent="0.25">
      <c r="A314" t="str">
        <f>CONCATENATE("{'SheetId':'1deb9a6e-dc5a-4908-87cc-034ee9747e20'",",","'UId':'fe496e11-6071-47ac-9042-fb59341ce9d3'",",'Col':",COLUMN(BCDanhMucDauTu_06029!D46),",'Row':",ROW(BCDanhMucDauTu_06029!D46),",","'Format':'numberic'",",'Value':'",SUBSTITUTE(BCDanhMucDauTu_06029!D46,"'","\'"),"','TargetCode':''}")</f>
        <v>{'SheetId':'1deb9a6e-dc5a-4908-87cc-034ee9747e20','UId':'fe496e11-6071-47ac-9042-fb59341ce9d3','Col':4,'Row':46,'Format':'numberic','Value':'','TargetCode':''}</v>
      </c>
    </row>
    <row r="315" spans="1:1" x14ac:dyDescent="0.25">
      <c r="A315" t="str">
        <f>CONCATENATE("{'SheetId':'1deb9a6e-dc5a-4908-87cc-034ee9747e20'",",","'UId':'8f08a933-d633-4287-845a-9819dc196996'",",'Col':",COLUMN(BCDanhMucDauTu_06029!E46),",'Row':",ROW(BCDanhMucDauTu_06029!E46),",","'Format':'numberic'",",'Value':'",SUBSTITUTE(BCDanhMucDauTu_06029!E46,"'","\'"),"','TargetCode':''}")</f>
        <v>{'SheetId':'1deb9a6e-dc5a-4908-87cc-034ee9747e20','UId':'8f08a933-d633-4287-845a-9819dc196996','Col':5,'Row':46,'Format':'numberic','Value':'','TargetCode':''}</v>
      </c>
    </row>
    <row r="316" spans="1:1" x14ac:dyDescent="0.25">
      <c r="A316" t="str">
        <f>CONCATENATE("{'SheetId':'1deb9a6e-dc5a-4908-87cc-034ee9747e20'",",","'UId':'dad551f4-82a6-49f9-9019-06cb4c328a89'",",'Col':",COLUMN(BCDanhMucDauTu_06029!F46),",'Row':",ROW(BCDanhMucDauTu_06029!F46),",","'Format':'numberic'",",'Value':'",SUBSTITUTE(BCDanhMucDauTu_06029!F46,"'","\'"),"','TargetCode':''}")</f>
        <v>{'SheetId':'1deb9a6e-dc5a-4908-87cc-034ee9747e20','UId':'dad551f4-82a6-49f9-9019-06cb4c328a89','Col':6,'Row':46,'Format':'numberic','Value':'','TargetCode':''}</v>
      </c>
    </row>
    <row r="317" spans="1:1" x14ac:dyDescent="0.25">
      <c r="A317" t="str">
        <f>CONCATENATE("{'SheetId':'1deb9a6e-dc5a-4908-87cc-034ee9747e20'",",","'UId':'7bf94847-0bfe-4d96-ab7a-1ce79d9343f5'",",'Col':",COLUMN(BCDanhMucDauTu_06029!G46),",'Row':",ROW(BCDanhMucDauTu_06029!G46),",","'Format':'numberic'",",'Value':'",SUBSTITUTE(BCDanhMucDauTu_06029!G46,"'","\'"),"','TargetCode':''}")</f>
        <v>{'SheetId':'1deb9a6e-dc5a-4908-87cc-034ee9747e20','UId':'7bf94847-0bfe-4d96-ab7a-1ce79d9343f5','Col':7,'Row':46,'Format':'numberic','Value':'','TargetCode':''}</v>
      </c>
    </row>
    <row r="318" spans="1:1" x14ac:dyDescent="0.25">
      <c r="A318" t="str">
        <f>CONCATENATE("{'SheetId':'1deb9a6e-dc5a-4908-87cc-034ee9747e20'",",","'UId':'55eed474-1147-4da3-9086-9e821874c0a4'",",'Col':",COLUMN(BCDanhMucDauTu_06029!A51),",'Row':",ROW(BCDanhMucDauTu_06029!A51),",","'ColDynamic':",COLUMN(BCDanhMucDauTu_06029!A54),",","'RowDynamic':",ROW(BCDanhMucDauTu_06029!A54),",","'Format':'numberic'",",'Value':'",SUBSTITUTE(BCDanhMucDauTu_06029!A51,"'","\'"),"','TargetCode':''}")</f>
        <v>{'SheetId':'1deb9a6e-dc5a-4908-87cc-034ee9747e20','UId':'55eed474-1147-4da3-9086-9e821874c0a4','Col':1,'Row':51,'ColDynamic':1,'RowDynamic':54,'Format':'numberic','Value':' ','TargetCode':''}</v>
      </c>
    </row>
    <row r="319" spans="1:1" x14ac:dyDescent="0.25">
      <c r="A319" t="str">
        <f>CONCATENATE("{'SheetId':'1deb9a6e-dc5a-4908-87cc-034ee9747e20'",",","'UId':'1c32b7bf-2ca1-44a0-8279-a8f01d6b7249'",",'Col':",COLUMN(BCDanhMucDauTu_06029!B51),",'Row':",ROW(BCDanhMucDauTu_06029!B51),",","'ColDynamic':",COLUMN(BCDanhMucDauTu_06029!B54),",","'RowDynamic':",ROW(BCDanhMucDauTu_06029!B54),",","'Format':'string'",",'Value':'",SUBSTITUTE(BCDanhMucDauTu_06029!B51,"'","\'"),"','TargetCode':''}")</f>
        <v>{'SheetId':'1deb9a6e-dc5a-4908-87cc-034ee9747e20','UId':'1c32b7bf-2ca1-44a0-8279-a8f01d6b7249','Col':2,'Row':51,'ColDynamic':2,'RowDynamic':54,'Format':'string','Value':'Tổng','TargetCode':''}</v>
      </c>
    </row>
    <row r="320" spans="1:1" x14ac:dyDescent="0.25">
      <c r="A320" t="str">
        <f>CONCATENATE("{'SheetId':'1deb9a6e-dc5a-4908-87cc-034ee9747e20'",",","'UId':'f6a0865a-7cc4-4bd5-9c41-171ccfbe8908'",",'Col':",COLUMN(BCDanhMucDauTu_06029!C51),",'Row':",ROW(BCDanhMucDauTu_06029!C51),",","'ColDynamic':",COLUMN(BCDanhMucDauTu_06029!C54),",","'RowDynamic':",ROW(BCDanhMucDauTu_06029!C54),",","'Format':'numberic'",",'Value':'",SUBSTITUTE(BCDanhMucDauTu_06029!C51,"'","\'"),"','TargetCode':''}")</f>
        <v>{'SheetId':'1deb9a6e-dc5a-4908-87cc-034ee9747e20','UId':'f6a0865a-7cc4-4bd5-9c41-171ccfbe8908','Col':3,'Row':51,'ColDynamic':3,'RowDynamic':54,'Format':'numberic','Value':'2254','TargetCode':''}</v>
      </c>
    </row>
    <row r="321" spans="1:1" x14ac:dyDescent="0.25">
      <c r="A321" t="str">
        <f>CONCATENATE("{'SheetId':'1deb9a6e-dc5a-4908-87cc-034ee9747e20'",",","'UId':'26677bc1-4784-4b02-a8da-eb1a17958c29'",",'Col':",COLUMN(BCDanhMucDauTu_06029!D51),",'Row':",ROW(BCDanhMucDauTu_06029!D51),",","'ColDynamic':",COLUMN(BCDanhMucDauTu_06029!D54),",","'RowDynamic':",ROW(BCDanhMucDauTu_06029!D54),",","'Format':'numberic'",",'Value':'",SUBSTITUTE(BCDanhMucDauTu_06029!D51,"'","\'"),"','TargetCode':''}")</f>
        <v>{'SheetId':'1deb9a6e-dc5a-4908-87cc-034ee9747e20','UId':'26677bc1-4784-4b02-a8da-eb1a17958c29','Col':4,'Row':51,'ColDynamic':4,'RowDynamic':54,'Format':'numberic','Value':'','TargetCode':''}</v>
      </c>
    </row>
    <row r="322" spans="1:1" x14ac:dyDescent="0.25">
      <c r="A322" t="str">
        <f>CONCATENATE("{'SheetId':'1deb9a6e-dc5a-4908-87cc-034ee9747e20'",",","'UId':'8088aec8-68fc-443f-8fce-4f1788e831ff'",",'Col':",COLUMN(BCDanhMucDauTu_06029!E51),",'Row':",ROW(BCDanhMucDauTu_06029!E51),",","'ColDynamic':",COLUMN(BCDanhMucDauTu_06029!E54),",","'RowDynamic':",ROW(BCDanhMucDauTu_06029!E54),",","'Format':'numberic'",",'Value':'",SUBSTITUTE(BCDanhMucDauTu_06029!E51,"'","\'"),"','TargetCode':''}")</f>
        <v>{'SheetId':'1deb9a6e-dc5a-4908-87cc-034ee9747e20','UId':'8088aec8-68fc-443f-8fce-4f1788e831ff','Col':5,'Row':51,'ColDynamic':5,'RowDynamic':54,'Format':'numberic','Value':'','TargetCode':''}</v>
      </c>
    </row>
    <row r="323" spans="1:1" x14ac:dyDescent="0.25">
      <c r="A323" t="str">
        <f>CONCATENATE("{'SheetId':'1deb9a6e-dc5a-4908-87cc-034ee9747e20'",",","'UId':'109895da-3858-4d8d-ab90-543bcf58b23e'",",'Col':",COLUMN(BCDanhMucDauTu_06029!F51),",'Row':",ROW(BCDanhMucDauTu_06029!F51),",","'ColDynamic':",COLUMN(BCDanhMucDauTu_06029!F54),",","'RowDynamic':",ROW(BCDanhMucDauTu_06029!F54),",","'Format':'numberic'",",'Value':'",SUBSTITUTE(BCDanhMucDauTu_06029!F51,"'","\'"),"','TargetCode':''}")</f>
        <v>{'SheetId':'1deb9a6e-dc5a-4908-87cc-034ee9747e20','UId':'109895da-3858-4d8d-ab90-543bcf58b23e','Col':6,'Row':51,'ColDynamic':6,'RowDynamic':54,'Format':'numberic','Value':'1191025000','TargetCode':''}</v>
      </c>
    </row>
    <row r="324" spans="1:1" x14ac:dyDescent="0.25">
      <c r="A324" t="str">
        <f>CONCATENATE("{'SheetId':'1deb9a6e-dc5a-4908-87cc-034ee9747e20'",",","'UId':'b12319f9-b486-4e3c-968f-635c2693280b'",",'Col':",COLUMN(BCDanhMucDauTu_06029!G51),",'Row':",ROW(BCDanhMucDauTu_06029!G51),",","'ColDynamic':",COLUMN(BCDanhMucDauTu_06029!G54),",","'RowDynamic':",ROW(BCDanhMucDauTu_06029!G54),",","'Format':'numberic'",",'Value':'",SUBSTITUTE(BCDanhMucDauTu_06029!G51,"'","\'"),"','TargetCode':''}")</f>
        <v>{'SheetId':'1deb9a6e-dc5a-4908-87cc-034ee9747e20','UId':'b12319f9-b486-4e3c-968f-635c2693280b','Col':7,'Row':51,'ColDynamic':7,'RowDynamic':54,'Format':'numberic','Value':'0.00393026939355779','TargetCode':''}</v>
      </c>
    </row>
    <row r="325" spans="1:1" x14ac:dyDescent="0.25">
      <c r="A325" t="str">
        <f>CONCATENATE("{'SheetId':'1deb9a6e-dc5a-4908-87cc-034ee9747e20'",",","'UId':'740ad2fc-8f8c-4571-bfbb-d73a204a23fa'",",'Col':",COLUMN(BCDanhMucDauTu_06029!D52),",'Row':",ROW(BCDanhMucDauTu_06029!D52),",","'Format':'numberic'",",'Value':'",SUBSTITUTE(BCDanhMucDauTu_06029!D52,"'","\'"),"','TargetCode':''}")</f>
        <v>{'SheetId':'1deb9a6e-dc5a-4908-87cc-034ee9747e20','UId':'740ad2fc-8f8c-4571-bfbb-d73a204a23fa','Col':4,'Row':52,'Format':'numberic','Value':'','TargetCode':''}</v>
      </c>
    </row>
    <row r="326" spans="1:1" x14ac:dyDescent="0.25">
      <c r="A326" t="str">
        <f>CONCATENATE("{'SheetId':'1deb9a6e-dc5a-4908-87cc-034ee9747e20'",",","'UId':'41643327-c3cb-4259-acbc-d10c8c939580'",",'Col':",COLUMN(BCDanhMucDauTu_06029!E52),",'Row':",ROW(BCDanhMucDauTu_06029!E52),",","'Format':'numberic'",",'Value':'",SUBSTITUTE(BCDanhMucDauTu_06029!E52,"'","\'"),"','TargetCode':''}")</f>
        <v>{'SheetId':'1deb9a6e-dc5a-4908-87cc-034ee9747e20','UId':'41643327-c3cb-4259-acbc-d10c8c939580','Col':5,'Row':52,'Format':'numberic','Value':'','TargetCode':''}</v>
      </c>
    </row>
    <row r="327" spans="1:1" x14ac:dyDescent="0.25">
      <c r="A327" t="str">
        <f>CONCATENATE("{'SheetId':'1deb9a6e-dc5a-4908-87cc-034ee9747e20'",",","'UId':'d007d564-0a98-45f4-94c4-a2e4056245bc'",",'Col':",COLUMN(BCDanhMucDauTu_06029!F52),",'Row':",ROW(BCDanhMucDauTu_06029!F52),",","'Format':'numberic'",",'Value':'",SUBSTITUTE(BCDanhMucDauTu_06029!F52,"'","\'"),"','TargetCode':''}")</f>
        <v>{'SheetId':'1deb9a6e-dc5a-4908-87cc-034ee9747e20','UId':'d007d564-0a98-45f4-94c4-a2e4056245bc','Col':6,'Row':52,'Format':'numberic','Value':'268126141650','TargetCode':''}</v>
      </c>
    </row>
    <row r="328" spans="1:1" x14ac:dyDescent="0.25">
      <c r="A328" t="str">
        <f>CONCATENATE("{'SheetId':'1deb9a6e-dc5a-4908-87cc-034ee9747e20'",",","'UId':'87b8e950-d5f9-45b4-8cfb-d8108dd16f8f'",",'Col':",COLUMN(BCDanhMucDauTu_06029!G52),",'Row':",ROW(BCDanhMucDauTu_06029!G52),",","'Format':'numberic'",",'Value':'",SUBSTITUTE(BCDanhMucDauTu_06029!G52,"'","\'"),"','TargetCode':''}")</f>
        <v>{'SheetId':'1deb9a6e-dc5a-4908-87cc-034ee9747e20','UId':'87b8e950-d5f9-45b4-8cfb-d8108dd16f8f','Col':7,'Row':52,'Format':'numberic','Value':'0.884790804676422','TargetCode':''}</v>
      </c>
    </row>
    <row r="329" spans="1:1" x14ac:dyDescent="0.25">
      <c r="A329" t="str">
        <f>CONCATENATE("{'SheetId':'1deb9a6e-dc5a-4908-87cc-034ee9747e20'",",","'UId':'70e2406f-94eb-466f-8d09-837ad44a449c'",",'Col':",COLUMN(BCDanhMucDauTu_06029!D53),",'Row':",ROW(BCDanhMucDauTu_06029!D53),",","'Format':'numberic'",",'Value':'",SUBSTITUTE(BCDanhMucDauTu_06029!D53,"'","\'"),"','TargetCode':''}")</f>
        <v>{'SheetId':'1deb9a6e-dc5a-4908-87cc-034ee9747e20','UId':'70e2406f-94eb-466f-8d09-837ad44a449c','Col':4,'Row':53,'Format':'numberic','Value':'','TargetCode':''}</v>
      </c>
    </row>
    <row r="330" spans="1:1" x14ac:dyDescent="0.25">
      <c r="A330" t="str">
        <f>CONCATENATE("{'SheetId':'1deb9a6e-dc5a-4908-87cc-034ee9747e20'",",","'UId':'d0c68994-6723-45f4-a51b-ec4a1f1cb761'",",'Col':",COLUMN(BCDanhMucDauTu_06029!E53),",'Row':",ROW(BCDanhMucDauTu_06029!E53),",","'Format':'numberic'",",'Value':'",SUBSTITUTE(BCDanhMucDauTu_06029!E53,"'","\'"),"','TargetCode':''}")</f>
        <v>{'SheetId':'1deb9a6e-dc5a-4908-87cc-034ee9747e20','UId':'d0c68994-6723-45f4-a51b-ec4a1f1cb761','Col':5,'Row':53,'Format':'numberic','Value':'','TargetCode':''}</v>
      </c>
    </row>
    <row r="331" spans="1:1" x14ac:dyDescent="0.25">
      <c r="A331" t="str">
        <f>CONCATENATE("{'SheetId':'1deb9a6e-dc5a-4908-87cc-034ee9747e20'",",","'UId':'6c78638c-c601-49bf-a9e5-d48c4258eadd'",",'Col':",COLUMN(BCDanhMucDauTu_06029!F53),",'Row':",ROW(BCDanhMucDauTu_06029!F53),",","'Format':'numberic'",",'Value':'",SUBSTITUTE(BCDanhMucDauTu_06029!F53,"'","\'"),"','TargetCode':''}")</f>
        <v>{'SheetId':'1deb9a6e-dc5a-4908-87cc-034ee9747e20','UId':'6c78638c-c601-49bf-a9e5-d48c4258eadd','Col':6,'Row':53,'Format':'numberic','Value':'','TargetCode':''}</v>
      </c>
    </row>
    <row r="332" spans="1:1" x14ac:dyDescent="0.25">
      <c r="A332" t="str">
        <f>CONCATENATE("{'SheetId':'1deb9a6e-dc5a-4908-87cc-034ee9747e20'",",","'UId':'bb82eed3-a7c3-4954-be20-20a9717d4026'",",'Col':",COLUMN(BCDanhMucDauTu_06029!G53),",'Row':",ROW(BCDanhMucDauTu_06029!G53),",","'Format':'numberic'",",'Value':'",SUBSTITUTE(BCDanhMucDauTu_06029!G53,"'","\'"),"','TargetCode':''}")</f>
        <v>{'SheetId':'1deb9a6e-dc5a-4908-87cc-034ee9747e20','UId':'bb82eed3-a7c3-4954-be20-20a9717d4026','Col':7,'Row':53,'Format':'numberic','Value':'','TargetCode':''}</v>
      </c>
    </row>
    <row r="333" spans="1:1" x14ac:dyDescent="0.25">
      <c r="A333" t="str">
        <f>CONCATENATE("{'SheetId':'1deb9a6e-dc5a-4908-87cc-034ee9747e20'",",","'UId':'4fe6fd2f-049f-4c3b-a78b-58fd08d62d7d'",",'Col':",COLUMN(BCDanhMucDauTu_06029!A62),",'Row':",ROW(BCDanhMucDauTu_06029!A62),",","'ColDynamic':",COLUMN(BCDanhMucDauTu_06029!A65),",","'RowDynamic':",ROW(BCDanhMucDauTu_06029!A65),",","'Format':'numberic'",",'Value':'",SUBSTITUTE(BCDanhMucDauTu_06029!A62,"'","\'"),"','TargetCode':''}")</f>
        <v>{'SheetId':'1deb9a6e-dc5a-4908-87cc-034ee9747e20','UId':'4fe6fd2f-049f-4c3b-a78b-58fd08d62d7d','Col':1,'Row':62,'ColDynamic':1,'RowDynamic':65,'Format':'numberic','Value':' ','TargetCode':''}</v>
      </c>
    </row>
    <row r="334" spans="1:1" x14ac:dyDescent="0.25">
      <c r="A334" t="str">
        <f>CONCATENATE("{'SheetId':'1deb9a6e-dc5a-4908-87cc-034ee9747e20'",",","'UId':'21737fa5-5263-466a-9802-c554ec94ffeb'",",'Col':",COLUMN(BCDanhMucDauTu_06029!B62),",'Row':",ROW(BCDanhMucDauTu_06029!B62),",","'ColDynamic':",COLUMN(BCDanhMucDauTu_06029!B65),",","'RowDynamic':",ROW(BCDanhMucDauTu_06029!B65),",","'Format':'string'",",'Value':'",SUBSTITUTE(BCDanhMucDauTu_06029!B62,"'","\'"),"','TargetCode':''}")</f>
        <v>{'SheetId':'1deb9a6e-dc5a-4908-87cc-034ee9747e20','UId':'21737fa5-5263-466a-9802-c554ec94ffeb','Col':2,'Row':62,'ColDynamic':2,'RowDynamic':65,'Format':'string','Value':'Tổng','TargetCode':''}</v>
      </c>
    </row>
    <row r="335" spans="1:1" x14ac:dyDescent="0.25">
      <c r="A335" t="str">
        <f>CONCATENATE("{'SheetId':'1deb9a6e-dc5a-4908-87cc-034ee9747e20'",",","'UId':'b1780ae8-e3e9-4d68-b8e3-06dc22233b5c'",",'Col':",COLUMN(BCDanhMucDauTu_06029!C62),",'Row':",ROW(BCDanhMucDauTu_06029!C62),",","'ColDynamic':",COLUMN(BCDanhMucDauTu_06029!C65),",","'RowDynamic':",ROW(BCDanhMucDauTu_06029!C65),",","'Format':'numberic'",",'Value':'",SUBSTITUTE(BCDanhMucDauTu_06029!C62,"'","\'"),"','TargetCode':''}")</f>
        <v>{'SheetId':'1deb9a6e-dc5a-4908-87cc-034ee9747e20','UId':'b1780ae8-e3e9-4d68-b8e3-06dc22233b5c','Col':3,'Row':62,'ColDynamic':3,'RowDynamic':65,'Format':'numberic','Value':'2257','TargetCode':''}</v>
      </c>
    </row>
    <row r="336" spans="1:1" x14ac:dyDescent="0.25">
      <c r="A336" t="str">
        <f>CONCATENATE("{'SheetId':'1deb9a6e-dc5a-4908-87cc-034ee9747e20'",",","'UId':'fd0c415a-d2bc-42ee-b389-414f8400dae8'",",'Col':",COLUMN(BCDanhMucDauTu_06029!D62),",'Row':",ROW(BCDanhMucDauTu_06029!D62),",","'ColDynamic':",COLUMN(BCDanhMucDauTu_06029!D65),",","'RowDynamic':",ROW(BCDanhMucDauTu_06029!D65),",","'Format':'numberic'",",'Value':'",SUBSTITUTE(BCDanhMucDauTu_06029!D62,"'","\'"),"','TargetCode':''}")</f>
        <v>{'SheetId':'1deb9a6e-dc5a-4908-87cc-034ee9747e20','UId':'fd0c415a-d2bc-42ee-b389-414f8400dae8','Col':4,'Row':62,'ColDynamic':4,'RowDynamic':65,'Format':'numberic','Value':'','TargetCode':''}</v>
      </c>
    </row>
    <row r="337" spans="1:1" x14ac:dyDescent="0.25">
      <c r="A337" t="str">
        <f>CONCATENATE("{'SheetId':'1deb9a6e-dc5a-4908-87cc-034ee9747e20'",",","'UId':'816243e8-9c85-4ba1-805c-371f6b4844e4'",",'Col':",COLUMN(BCDanhMucDauTu_06029!E62),",'Row':",ROW(BCDanhMucDauTu_06029!E62),",","'ColDynamic':",COLUMN(BCDanhMucDauTu_06029!E65),",","'RowDynamic':",ROW(BCDanhMucDauTu_06029!E65),",","'Format':'numberic'",",'Value':'",SUBSTITUTE(BCDanhMucDauTu_06029!E62,"'","\'"),"','TargetCode':''}")</f>
        <v>{'SheetId':'1deb9a6e-dc5a-4908-87cc-034ee9747e20','UId':'816243e8-9c85-4ba1-805c-371f6b4844e4','Col':5,'Row':62,'ColDynamic':5,'RowDynamic':65,'Format':'numberic','Value':'','TargetCode':''}</v>
      </c>
    </row>
    <row r="338" spans="1:1" x14ac:dyDescent="0.25">
      <c r="A338" t="str">
        <f>CONCATENATE("{'SheetId':'1deb9a6e-dc5a-4908-87cc-034ee9747e20'",",","'UId':'2efa8183-1804-400f-919b-54e0d328e017'",",'Col':",COLUMN(BCDanhMucDauTu_06029!F62),",'Row':",ROW(BCDanhMucDauTu_06029!F62),",","'ColDynamic':",COLUMN(BCDanhMucDauTu_06029!F65),",","'RowDynamic':",ROW(BCDanhMucDauTu_06029!F65),",","'Format':'numberic'",",'Value':'",SUBSTITUTE(BCDanhMucDauTu_06029!F62,"'","\'"),"','TargetCode':''}")</f>
        <v>{'SheetId':'1deb9a6e-dc5a-4908-87cc-034ee9747e20','UId':'2efa8183-1804-400f-919b-54e0d328e017','Col':6,'Row':62,'ColDynamic':6,'RowDynamic':65,'Format':'numberic','Value':'342300000','TargetCode':''}</v>
      </c>
    </row>
    <row r="339" spans="1:1" x14ac:dyDescent="0.25">
      <c r="A339" t="str">
        <f>CONCATENATE("{'SheetId':'1deb9a6e-dc5a-4908-87cc-034ee9747e20'",",","'UId':'890ca93f-4ffa-4063-bc4e-3ca8427d321f'",",'Col':",COLUMN(BCDanhMucDauTu_06029!G62),",'Row':",ROW(BCDanhMucDauTu_06029!G62),",","'ColDynamic':",COLUMN(BCDanhMucDauTu_06029!G65),",","'RowDynamic':",ROW(BCDanhMucDauTu_06029!G65),",","'Format':'numberic'",",'Value':'",SUBSTITUTE(BCDanhMucDauTu_06029!G62,"'","\'"),"','TargetCode':''}")</f>
        <v>{'SheetId':'1deb9a6e-dc5a-4908-87cc-034ee9747e20','UId':'890ca93f-4ffa-4063-bc4e-3ca8427d321f','Col':7,'Row':62,'ColDynamic':7,'RowDynamic':65,'Format':'numberic','Value':'0.00112955749326406','TargetCode':''}</v>
      </c>
    </row>
    <row r="340" spans="1:1" x14ac:dyDescent="0.25">
      <c r="A340" t="str">
        <f>CONCATENATE("{'SheetId':'1deb9a6e-dc5a-4908-87cc-034ee9747e20'",",","'UId':'df249e66-a9ea-45a2-9c76-d51aecb2379d'",",'Col':",COLUMN(BCDanhMucDauTu_06029!D63),",'Row':",ROW(BCDanhMucDauTu_06029!D63),",","'Format':'numberic'",",'Value':'",SUBSTITUTE(BCDanhMucDauTu_06029!D63,"'","\'"),"','TargetCode':''}")</f>
        <v>{'SheetId':'1deb9a6e-dc5a-4908-87cc-034ee9747e20','UId':'df249e66-a9ea-45a2-9c76-d51aecb2379d','Col':4,'Row':63,'Format':'numberic','Value':'','TargetCode':''}</v>
      </c>
    </row>
    <row r="341" spans="1:1" x14ac:dyDescent="0.25">
      <c r="A341" t="str">
        <f>CONCATENATE("{'SheetId':'1deb9a6e-dc5a-4908-87cc-034ee9747e20'",",","'UId':'a81df1b4-0c26-4bbd-9a9d-27dc4b538b2c'",",'Col':",COLUMN(BCDanhMucDauTu_06029!E63),",'Row':",ROW(BCDanhMucDauTu_06029!E63),",","'Format':'numberic'",",'Value':'",SUBSTITUTE(BCDanhMucDauTu_06029!E63,"'","\'"),"','TargetCode':''}")</f>
        <v>{'SheetId':'1deb9a6e-dc5a-4908-87cc-034ee9747e20','UId':'a81df1b4-0c26-4bbd-9a9d-27dc4b538b2c','Col':5,'Row':63,'Format':'numberic','Value':'','TargetCode':''}</v>
      </c>
    </row>
    <row r="342" spans="1:1" x14ac:dyDescent="0.25">
      <c r="A342" t="str">
        <f>CONCATENATE("{'SheetId':'1deb9a6e-dc5a-4908-87cc-034ee9747e20'",",","'UId':'4a9e3616-ca24-464d-b5e2-89b07d4dab94'",",'Col':",COLUMN(BCDanhMucDauTu_06029!F63),",'Row':",ROW(BCDanhMucDauTu_06029!F63),",","'Format':'numberic'",",'Value':'",SUBSTITUTE(BCDanhMucDauTu_06029!F63,"'","\'"),"','TargetCode':''}")</f>
        <v>{'SheetId':'1deb9a6e-dc5a-4908-87cc-034ee9747e20','UId':'4a9e3616-ca24-464d-b5e2-89b07d4dab94','Col':6,'Row':63,'Format':'numberic','Value':'','TargetCode':''}</v>
      </c>
    </row>
    <row r="343" spans="1:1" x14ac:dyDescent="0.25">
      <c r="A343" t="str">
        <f>CONCATENATE("{'SheetId':'1deb9a6e-dc5a-4908-87cc-034ee9747e20'",",","'UId':'4cbb5dbb-7a56-4367-b451-172c5d9fc088'",",'Col':",COLUMN(BCDanhMucDauTu_06029!G63),",'Row':",ROW(BCDanhMucDauTu_06029!G63),",","'Format':'numberic'",",'Value':'",SUBSTITUTE(BCDanhMucDauTu_06029!G63,"'","\'"),"','TargetCode':''}")</f>
        <v>{'SheetId':'1deb9a6e-dc5a-4908-87cc-034ee9747e20','UId':'4cbb5dbb-7a56-4367-b451-172c5d9fc088','Col':7,'Row':63,'Format':'numberic','Value':'','TargetCode':''}</v>
      </c>
    </row>
    <row r="344" spans="1:1" x14ac:dyDescent="0.25">
      <c r="A344" t="str">
        <f>CONCATENATE("{'SheetId':'1deb9a6e-dc5a-4908-87cc-034ee9747e20'",",","'UId':'70357de6-0706-48a2-a361-da95bcaa1827'",",'Col':",COLUMN(BCDanhMucDauTu_06029!D64),",'Row':",ROW(BCDanhMucDauTu_06029!D64),",","'Format':'numberic'",",'Value':'",SUBSTITUTE(BCDanhMucDauTu_06029!D64,"'","\'"),"','TargetCode':''}")</f>
        <v>{'SheetId':'1deb9a6e-dc5a-4908-87cc-034ee9747e20','UId':'70357de6-0706-48a2-a361-da95bcaa1827','Col':4,'Row':64,'Format':'numberic','Value':'','TargetCode':''}</v>
      </c>
    </row>
    <row r="345" spans="1:1" x14ac:dyDescent="0.25">
      <c r="A345" t="str">
        <f>CONCATENATE("{'SheetId':'1deb9a6e-dc5a-4908-87cc-034ee9747e20'",",","'UId':'4f148c59-190d-4dad-aff9-126f4ce81c6d'",",'Col':",COLUMN(BCDanhMucDauTu_06029!E64),",'Row':",ROW(BCDanhMucDauTu_06029!E64),",","'Format':'numberic'",",'Value':'",SUBSTITUTE(BCDanhMucDauTu_06029!E64,"'","\'"),"','TargetCode':''}")</f>
        <v>{'SheetId':'1deb9a6e-dc5a-4908-87cc-034ee9747e20','UId':'4f148c59-190d-4dad-aff9-126f4ce81c6d','Col':5,'Row':64,'Format':'numberic','Value':'','TargetCode':''}</v>
      </c>
    </row>
    <row r="346" spans="1:1" x14ac:dyDescent="0.25">
      <c r="A346" t="str">
        <f>CONCATENATE("{'SheetId':'1deb9a6e-dc5a-4908-87cc-034ee9747e20'",",","'UId':'6ba9d2bf-7322-4bb6-be73-05a728f53c5a'",",'Col':",COLUMN(BCDanhMucDauTu_06029!F64),",'Row':",ROW(BCDanhMucDauTu_06029!F64),",","'Format':'numberic'",",'Value':'",SUBSTITUTE(BCDanhMucDauTu_06029!F64,"'","\'"),"','TargetCode':''}")</f>
        <v>{'SheetId':'1deb9a6e-dc5a-4908-87cc-034ee9747e20','UId':'6ba9d2bf-7322-4bb6-be73-05a728f53c5a','Col':6,'Row':64,'Format':'numberic','Value':'34570582075','TargetCode':''}</v>
      </c>
    </row>
    <row r="347" spans="1:1" x14ac:dyDescent="0.25">
      <c r="A347" t="str">
        <f>CONCATENATE("{'SheetId':'1deb9a6e-dc5a-4908-87cc-034ee9747e20'",",","'UId':'cad08826-aed0-458d-a3df-563ee1ca2782'",",'Col':",COLUMN(BCDanhMucDauTu_06029!G64),",'Row':",ROW(BCDanhMucDauTu_06029!G64),",","'Format':'numberic'",",'Value':'",SUBSTITUTE(BCDanhMucDauTu_06029!G64,"'","\'"),"','TargetCode':''}")</f>
        <v>{'SheetId':'1deb9a6e-dc5a-4908-87cc-034ee9747e20','UId':'cad08826-aed0-458d-a3df-563ee1ca2782','Col':7,'Row':64,'Format':'numberic','Value':'0.114079637830314','TargetCode':''}</v>
      </c>
    </row>
    <row r="348" spans="1:1" x14ac:dyDescent="0.25">
      <c r="A348" t="str">
        <f>CONCATENATE("{'SheetId':'1deb9a6e-dc5a-4908-87cc-034ee9747e20'",",","'UId':'26452794-e0d2-44f2-8c51-7f5465fbf4cf'",",'Col':",COLUMN(BCDanhMucDauTu_06029!A68),",'Row':",ROW(BCDanhMucDauTu_06029!A68),",","'ColDynamic':",COLUMN(BCDanhMucDauTu_06029!A63),",","'RowDynamic':",ROW(BCDanhMucDauTu_06029!A63),",","'Format':'string'",",'Value':'",SUBSTITUTE(BCDanhMucDauTu_06029!A68,"'","\'"),"','TargetCode':''}")</f>
        <v>{'SheetId':'1deb9a6e-dc5a-4908-87cc-034ee9747e20','UId':'26452794-e0d2-44f2-8c51-7f5465fbf4cf','Col':1,'Row':68,'ColDynamic':1,'RowDynamic':63,'Format':'string','Value':' ','TargetCode':''}</v>
      </c>
    </row>
    <row r="349" spans="1:1" x14ac:dyDescent="0.25">
      <c r="A349" t="str">
        <f>CONCATENATE("{'SheetId':'1deb9a6e-dc5a-4908-87cc-034ee9747e20'",",","'UId':'9b14eff9-5e45-4cf1-9494-0604b89ed28b'",",'Col':",COLUMN(BCDanhMucDauTu_06029!B68),",'Row':",ROW(BCDanhMucDauTu_06029!B68),",","'ColDynamic':",COLUMN(BCDanhMucDauTu_06029!B63),",","'RowDynamic':",ROW(BCDanhMucDauTu_06029!B63),",","'Format':'string'",",'Value':'",SUBSTITUTE(BCDanhMucDauTu_06029!B68,"'","\'"),"','TargetCode':''}")</f>
        <v>{'SheetId':'1deb9a6e-dc5a-4908-87cc-034ee9747e20','UId':'9b14eff9-5e45-4cf1-9494-0604b89ed28b','Col':2,'Row':68,'ColDynamic':2,'RowDynamic':63,'Format':'string','Value':'Tiền gửi ngân hàng','TargetCode':''}</v>
      </c>
    </row>
    <row r="350" spans="1:1" x14ac:dyDescent="0.25">
      <c r="A350" t="str">
        <f>CONCATENATE("{'SheetId':'1deb9a6e-dc5a-4908-87cc-034ee9747e20'",",","'UId':'8d66f097-23e3-4ef9-8131-e5ac52c6b32f'",",'Col':",COLUMN(BCDanhMucDauTu_06029!C68),",'Row':",ROW(BCDanhMucDauTu_06029!C68),",","'ColDynamic':",COLUMN(BCDanhMucDauTu_06029!C63),",","'RowDynamic':",ROW(BCDanhMucDauTu_06029!C63),",","'Format':'string'",",'Value':'",SUBSTITUTE(BCDanhMucDauTu_06029!C68,"'","\'"),"','TargetCode':''}")</f>
        <v>{'SheetId':'1deb9a6e-dc5a-4908-87cc-034ee9747e20','UId':'8d66f097-23e3-4ef9-8131-e5ac52c6b32f','Col':3,'Row':68,'ColDynamic':3,'RowDynamic':63,'Format':'string','Value':'2260','TargetCode':''}</v>
      </c>
    </row>
    <row r="351" spans="1:1" x14ac:dyDescent="0.25">
      <c r="A351" t="str">
        <f>CONCATENATE("{'SheetId':'1deb9a6e-dc5a-4908-87cc-034ee9747e20'",",","'UId':'ead9614a-658c-4220-bedf-ca1bfba113ca'",",'Col':",COLUMN(BCDanhMucDauTu_06029!D68),",'Row':",ROW(BCDanhMucDauTu_06029!D68),",","'ColDynamic':",COLUMN(BCDanhMucDauTu_06029!D63),",","'RowDynamic':",ROW(BCDanhMucDauTu_06029!D63),",","'Format':'numberic'",",'Value':'",SUBSTITUTE(BCDanhMucDauTu_06029!D68,"'","\'"),"','TargetCode':''}")</f>
        <v>{'SheetId':'1deb9a6e-dc5a-4908-87cc-034ee9747e20','UId':'ead9614a-658c-4220-bedf-ca1bfba113ca','Col':4,'Row':68,'ColDynamic':4,'RowDynamic':63,'Format':'numberic','Value':'','TargetCode':''}</v>
      </c>
    </row>
    <row r="352" spans="1:1" x14ac:dyDescent="0.25">
      <c r="A352" t="str">
        <f>CONCATENATE("{'SheetId':'1deb9a6e-dc5a-4908-87cc-034ee9747e20'",",","'UId':'4fdfc09c-5e5b-40ad-b617-c48d140e6fbc'",",'Col':",COLUMN(BCDanhMucDauTu_06029!E68),",'Row':",ROW(BCDanhMucDauTu_06029!E68),",","'ColDynamic':",COLUMN(BCDanhMucDauTu_06029!E63),",","'RowDynamic':",ROW(BCDanhMucDauTu_06029!E63),",","'Format':'numberic'",",'Value':'",SUBSTITUTE(BCDanhMucDauTu_06029!E68,"'","\'"),"','TargetCode':''}")</f>
        <v>{'SheetId':'1deb9a6e-dc5a-4908-87cc-034ee9747e20','UId':'4fdfc09c-5e5b-40ad-b617-c48d140e6fbc','Col':5,'Row':68,'ColDynamic':5,'RowDynamic':63,'Format':'numberic','Value':'','TargetCode':''}</v>
      </c>
    </row>
    <row r="353" spans="1:1" x14ac:dyDescent="0.25">
      <c r="A353" t="str">
        <f>CONCATENATE("{'SheetId':'1deb9a6e-dc5a-4908-87cc-034ee9747e20'",",","'UId':'ba8351a8-8ef9-4c39-b20c-9e499c7302c4'",",'Col':",COLUMN(BCDanhMucDauTu_06029!F68),",'Row':",ROW(BCDanhMucDauTu_06029!F68),",","'ColDynamic':",COLUMN(BCDanhMucDauTu_06029!F63),",","'RowDynamic':",ROW(BCDanhMucDauTu_06029!F63),",","'Format':'numberic'",",'Value':'",SUBSTITUTE(BCDanhMucDauTu_06029!F68,"'","\'"),"','TargetCode':''}")</f>
        <v>{'SheetId':'1deb9a6e-dc5a-4908-87cc-034ee9747e20','UId':'ba8351a8-8ef9-4c39-b20c-9e499c7302c4','Col':6,'Row':68,'ColDynamic':6,'RowDynamic':63,'Format':'numberic','Value':'0','TargetCode':''}</v>
      </c>
    </row>
    <row r="354" spans="1:1" x14ac:dyDescent="0.25">
      <c r="A354" t="str">
        <f>CONCATENATE("{'SheetId':'1deb9a6e-dc5a-4908-87cc-034ee9747e20'",",","'UId':'20aec549-2649-4108-8c50-4ff697541fea'",",'Col':",COLUMN(BCDanhMucDauTu_06029!G68),",'Row':",ROW(BCDanhMucDauTu_06029!G68),",","'ColDynamic':",COLUMN(BCDanhMucDauTu_06029!G63),",","'RowDynamic':",ROW(BCDanhMucDauTu_06029!G63),",","'Format':'numberic'",",'Value':'",SUBSTITUTE(BCDanhMucDauTu_06029!G68,"'","\'"),"','TargetCode':''}")</f>
        <v>{'SheetId':'1deb9a6e-dc5a-4908-87cc-034ee9747e20','UId':'20aec549-2649-4108-8c50-4ff697541fea','Col':7,'Row':68,'ColDynamic':7,'RowDynamic':63,'Format':'numberic','Value':'0','TargetCode':''}</v>
      </c>
    </row>
    <row r="355" spans="1:1" x14ac:dyDescent="0.25">
      <c r="A355" t="str">
        <f>CONCATENATE("{'SheetId':'1deb9a6e-dc5a-4908-87cc-034ee9747e20'",",","'UId':'c94d94d7-01a6-4c24-95e6-4f83c62d0567'",",'Col':",COLUMN(BCDanhMucDauTu_06029!A70),",'Row':",ROW(BCDanhMucDauTu_06029!A70),",","'ColDynamic':",COLUMN(BCDanhMucDauTu_06029!A65),",","'RowDynamic':",ROW(BCDanhMucDauTu_06029!A65),",","'Format':'string'",",'Value':'",SUBSTITUTE(BCDanhMucDauTu_06029!A70,"'","\'"),"','TargetCode':''}")</f>
        <v>{'SheetId':'1deb9a6e-dc5a-4908-87cc-034ee9747e20','UId':'c94d94d7-01a6-4c24-95e6-4f83c62d0567','Col':1,'Row':70,'ColDynamic':1,'RowDynamic':65,'Format':'string','Value':' ','TargetCode':''}</v>
      </c>
    </row>
    <row r="356" spans="1:1" x14ac:dyDescent="0.25">
      <c r="A356" t="str">
        <f>CONCATENATE("{'SheetId':'1deb9a6e-dc5a-4908-87cc-034ee9747e20'",",","'UId':'333b59bf-d7bf-4903-a769-681773c5c1d6'",",'Col':",COLUMN(BCDanhMucDauTu_06029!B70),",'Row':",ROW(BCDanhMucDauTu_06029!B70),",","'ColDynamic':",COLUMN(BCDanhMucDauTu_06029!B65),",","'RowDynamic':",ROW(BCDanhMucDauTu_06029!B65),",","'Format':'string'",",'Value':'",SUBSTITUTE(BCDanhMucDauTu_06029!B70,"'","\'"),"','TargetCode':''}")</f>
        <v>{'SheetId':'1deb9a6e-dc5a-4908-87cc-034ee9747e20','UId':'333b59bf-d7bf-4903-a769-681773c5c1d6','Col':2,'Row':70,'ColDynamic':2,'RowDynamic':65,'Format':'string','Value':'','TargetCode':''}</v>
      </c>
    </row>
    <row r="357" spans="1:1" x14ac:dyDescent="0.25">
      <c r="A357" t="str">
        <f>CONCATENATE("{'SheetId':'1deb9a6e-dc5a-4908-87cc-034ee9747e20'",",","'UId':'70dcb08c-d0c0-43e8-87c7-cb83b1736902'",",'Col':",COLUMN(BCDanhMucDauTu_06029!C70),",'Row':",ROW(BCDanhMucDauTu_06029!C70),",","'ColDynamic':",COLUMN(BCDanhMucDauTu_06029!C65),",","'RowDynamic':",ROW(BCDanhMucDauTu_06029!C65),",","'Format':'string'",",'Value':'",SUBSTITUTE(BCDanhMucDauTu_06029!C70,"'","\'"),"','TargetCode':''}")</f>
        <v>{'SheetId':'1deb9a6e-dc5a-4908-87cc-034ee9747e20','UId':'70dcb08c-d0c0-43e8-87c7-cb83b1736902','Col':3,'Row':70,'ColDynamic':3,'RowDynamic':65,'Format':'string','Value':'','TargetCode':''}</v>
      </c>
    </row>
    <row r="358" spans="1:1" x14ac:dyDescent="0.25">
      <c r="A358" t="str">
        <f>CONCATENATE("{'SheetId':'1deb9a6e-dc5a-4908-87cc-034ee9747e20'",",","'UId':'b98b0710-edbe-464f-91cc-a50943b92e53'",",'Col':",COLUMN(BCDanhMucDauTu_06029!D70),",'Row':",ROW(BCDanhMucDauTu_06029!D70),",","'ColDynamic':",COLUMN(BCDanhMucDauTu_06029!D65),",","'RowDynamic':",ROW(BCDanhMucDauTu_06029!D65),",","'Format':'numberic'",",'Value':'",SUBSTITUTE(BCDanhMucDauTu_06029!D70,"'","\'"),"','TargetCode':''}")</f>
        <v>{'SheetId':'1deb9a6e-dc5a-4908-87cc-034ee9747e20','UId':'b98b0710-edbe-464f-91cc-a50943b92e53','Col':4,'Row':70,'ColDynamic':4,'RowDynamic':65,'Format':'numberic','Value':' ','TargetCode':''}</v>
      </c>
    </row>
    <row r="359" spans="1:1" x14ac:dyDescent="0.25">
      <c r="A359" t="str">
        <f>CONCATENATE("{'SheetId':'1deb9a6e-dc5a-4908-87cc-034ee9747e20'",",","'UId':'1e5e338d-e8d3-484c-a931-f154e681f9d1'",",'Col':",COLUMN(BCDanhMucDauTu_06029!E70),",'Row':",ROW(BCDanhMucDauTu_06029!E70),",","'ColDynamic':",COLUMN(BCDanhMucDauTu_06029!E65),",","'RowDynamic':",ROW(BCDanhMucDauTu_06029!E65),",","'Format':'numberic'",",'Value':'",SUBSTITUTE(BCDanhMucDauTu_06029!E70,"'","\'"),"','TargetCode':''}")</f>
        <v>{'SheetId':'1deb9a6e-dc5a-4908-87cc-034ee9747e20','UId':'1e5e338d-e8d3-484c-a931-f154e681f9d1','Col':5,'Row':70,'ColDynamic':5,'RowDynamic':65,'Format':'numberic','Value':' ','TargetCode':''}</v>
      </c>
    </row>
    <row r="360" spans="1:1" x14ac:dyDescent="0.25">
      <c r="A360" t="str">
        <f>CONCATENATE("{'SheetId':'1deb9a6e-dc5a-4908-87cc-034ee9747e20'",",","'UId':'f0171a12-b46c-408e-9769-0674783f4494'",",'Col':",COLUMN(BCDanhMucDauTu_06029!F70),",'Row':",ROW(BCDanhMucDauTu_06029!F70),",","'ColDynamic':",COLUMN(BCDanhMucDauTu_06029!F65),",","'RowDynamic':",ROW(BCDanhMucDauTu_06029!F65),",","'Format':'numberic'",",'Value':'",SUBSTITUTE(BCDanhMucDauTu_06029!F70,"'","\'"),"','TargetCode':''}")</f>
        <v>{'SheetId':'1deb9a6e-dc5a-4908-87cc-034ee9747e20','UId':'f0171a12-b46c-408e-9769-0674783f4494','Col':6,'Row':70,'ColDynamic':6,'RowDynamic':65,'Format':'numberic','Value':'','TargetCode':''}</v>
      </c>
    </row>
    <row r="361" spans="1:1" x14ac:dyDescent="0.25">
      <c r="A361" t="str">
        <f>CONCATENATE("{'SheetId':'1deb9a6e-dc5a-4908-87cc-034ee9747e20'",",","'UId':'123dfcbf-9d8f-4865-9abd-67aef0fb2ded'",",'Col':",COLUMN(BCDanhMucDauTu_06029!G70),",'Row':",ROW(BCDanhMucDauTu_06029!G70),",","'ColDynamic':",COLUMN(BCDanhMucDauTu_06029!G65),",","'RowDynamic':",ROW(BCDanhMucDauTu_06029!G65),",","'Format':'numberic'",",'Value':'",SUBSTITUTE(BCDanhMucDauTu_06029!G70,"'","\'"),"','TargetCode':''}")</f>
        <v>{'SheetId':'1deb9a6e-dc5a-4908-87cc-034ee9747e20','UId':'123dfcbf-9d8f-4865-9abd-67aef0fb2ded','Col':7,'Row':70,'ColDynamic':7,'RowDynamic':65,'Format':'numberic','Value':'','TargetCode':''}</v>
      </c>
    </row>
    <row r="362" spans="1:1" x14ac:dyDescent="0.25">
      <c r="A362" t="str">
        <f>CONCATENATE("{'SheetId':'1deb9a6e-dc5a-4908-87cc-034ee9747e20'",",","'UId':'61c7d7e9-4c4a-4062-8012-4877345d4ca2'",",'Col':",COLUMN(BCDanhMucDauTu_06029!D72),",'Row':",ROW(BCDanhMucDauTu_06029!D72),",","'Format':'numberic'",",'Value':'",SUBSTITUTE(BCDanhMucDauTu_06029!D72,"'","\'"),"','TargetCode':''}")</f>
        <v>{'SheetId':'1deb9a6e-dc5a-4908-87cc-034ee9747e20','UId':'61c7d7e9-4c4a-4062-8012-4877345d4ca2','Col':4,'Row':72,'Format':'numberic','Value':'','TargetCode':''}</v>
      </c>
    </row>
    <row r="363" spans="1:1" x14ac:dyDescent="0.25">
      <c r="A363" t="str">
        <f>CONCATENATE("{'SheetId':'1deb9a6e-dc5a-4908-87cc-034ee9747e20'",",","'UId':'55eb1cfc-48db-45d7-badc-9126702dbaca'",",'Col':",COLUMN(BCDanhMucDauTu_06029!E72),",'Row':",ROW(BCDanhMucDauTu_06029!E72),",","'Format':'numberic'",",'Value':'",SUBSTITUTE(BCDanhMucDauTu_06029!E72,"'","\'"),"','TargetCode':''}")</f>
        <v>{'SheetId':'1deb9a6e-dc5a-4908-87cc-034ee9747e20','UId':'55eb1cfc-48db-45d7-badc-9126702dbaca','Col':5,'Row':72,'Format':'numberic','Value':'','TargetCode':''}</v>
      </c>
    </row>
    <row r="364" spans="1:1" x14ac:dyDescent="0.25">
      <c r="A364" t="str">
        <f>CONCATENATE("{'SheetId':'1deb9a6e-dc5a-4908-87cc-034ee9747e20'",",","'UId':'0b0a71cf-8b1c-4a88-a170-2b7251d20ffa'",",'Col':",COLUMN(BCDanhMucDauTu_06029!F72),",'Row':",ROW(BCDanhMucDauTu_06029!F72),",","'Format':'numberic'",",'Value':'",SUBSTITUTE(BCDanhMucDauTu_06029!F72,"'","\'"),"','TargetCode':''}")</f>
        <v>{'SheetId':'1deb9a6e-dc5a-4908-87cc-034ee9747e20','UId':'0b0a71cf-8b1c-4a88-a170-2b7251d20ffa','Col':6,'Row':72,'Format':'numberic','Value':'34570582075','TargetCode':''}</v>
      </c>
    </row>
    <row r="365" spans="1:1" x14ac:dyDescent="0.25">
      <c r="A365" t="str">
        <f>CONCATENATE("{'SheetId':'1deb9a6e-dc5a-4908-87cc-034ee9747e20'",",","'UId':'3ec63538-3a98-477e-b957-0e4550274988'",",'Col':",COLUMN(BCDanhMucDauTu_06029!G72),",'Row':",ROW(BCDanhMucDauTu_06029!G72),",","'Format':'numberic'",",'Value':'",SUBSTITUTE(BCDanhMucDauTu_06029!G72,"'","\'"),"','TargetCode':''}")</f>
        <v>{'SheetId':'1deb9a6e-dc5a-4908-87cc-034ee9747e20','UId':'3ec63538-3a98-477e-b957-0e4550274988','Col':7,'Row':72,'Format':'numberic','Value':'0.114079637830314','TargetCode':''}</v>
      </c>
    </row>
    <row r="366" spans="1:1" x14ac:dyDescent="0.25">
      <c r="A366" t="str">
        <f>CONCATENATE("{'SheetId':'1deb9a6e-dc5a-4908-87cc-034ee9747e20'",",","'UId':'b7e2b881-7166-4008-81ef-36fa655ba0d3'",",'Col':",COLUMN(BCDanhMucDauTu_06029!D73),",'Row':",ROW(BCDanhMucDauTu_06029!D73),",","'Format':'numberic'",",'Value':'",SUBSTITUTE(BCDanhMucDauTu_06029!D73,"'","\'"),"','TargetCode':''}")</f>
        <v>{'SheetId':'1deb9a6e-dc5a-4908-87cc-034ee9747e20','UId':'b7e2b881-7166-4008-81ef-36fa655ba0d3','Col':4,'Row':73,'Format':'numberic','Value':'','TargetCode':''}</v>
      </c>
    </row>
    <row r="367" spans="1:1" x14ac:dyDescent="0.25">
      <c r="A367" t="str">
        <f>CONCATENATE("{'SheetId':'1deb9a6e-dc5a-4908-87cc-034ee9747e20'",",","'UId':'b0198f8c-cffe-4d00-9816-22e0fa96124d'",",'Col':",COLUMN(BCDanhMucDauTu_06029!E73),",'Row':",ROW(BCDanhMucDauTu_06029!E73),",","'Format':'numberic'",",'Value':'",SUBSTITUTE(BCDanhMucDauTu_06029!E73,"'","\'"),"','TargetCode':''}")</f>
        <v>{'SheetId':'1deb9a6e-dc5a-4908-87cc-034ee9747e20','UId':'b0198f8c-cffe-4d00-9816-22e0fa96124d','Col':5,'Row':73,'Format':'numberic','Value':'','TargetCode':''}</v>
      </c>
    </row>
    <row r="368" spans="1:1" x14ac:dyDescent="0.25">
      <c r="A368" t="str">
        <f>CONCATENATE("{'SheetId':'1deb9a6e-dc5a-4908-87cc-034ee9747e20'",",","'UId':'2a23d1c5-766a-4746-bd88-93015d1e4053'",",'Col':",COLUMN(BCDanhMucDauTu_06029!F73),",'Row':",ROW(BCDanhMucDauTu_06029!F73),",","'Format':'numberic'",",'Value':'",SUBSTITUTE(BCDanhMucDauTu_06029!F73,"'","\'"),"','TargetCode':''}")</f>
        <v>{'SheetId':'1deb9a6e-dc5a-4908-87cc-034ee9747e20','UId':'2a23d1c5-766a-4746-bd88-93015d1e4053','Col':6,'Row':73,'Format':'numberic','Value':'303039023725','TargetCode':''}</v>
      </c>
    </row>
    <row r="369" spans="1:1" x14ac:dyDescent="0.25">
      <c r="A369" t="str">
        <f>CONCATENATE("{'SheetId':'1deb9a6e-dc5a-4908-87cc-034ee9747e20'",",","'UId':'ca227d64-7ddf-4c5b-94c2-f07049f1a645'",",'Col':",COLUMN(BCDanhMucDauTu_06029!G73),",'Row':",ROW(BCDanhMucDauTu_06029!G73),",","'Format':'numberic'",",'Value':'",SUBSTITUTE(BCDanhMucDauTu_06029!G73,"'","\'"),"','TargetCode':''}")</f>
        <v>{'SheetId':'1deb9a6e-dc5a-4908-87cc-034ee9747e20','UId':'ca227d64-7ddf-4c5b-94c2-f07049f1a645','Col':7,'Row':73,'Format':'numberic','Value':'1','TargetCode':''}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{'SheetId':'eea37401-614e-480f-bf0c-66e62a21c940','UId':'8fe4c321-a5c4-4a50-a26e-af5571876426','Col':4,'Row':3,'Format':'numberic','Value':'0.0122310580600758','TargetCode':''}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{'SheetId':'eea37401-614e-480f-bf0c-66e62a21c940','UId':'e505df99-52a5-4046-b588-70e17a64bc04','Col':5,'Row':3,'Format':'numberic','Value':'0.0118365723322458','TargetCode':''}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{'SheetId':'eea37401-614e-480f-bf0c-66e62a21c940','UId':'906b49c2-3105-44f5-a32d-07590223a8f2','Col':4,'Row':4,'Format':'numberic','Value':'0.00137914503354437','TargetCode':''}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{'SheetId':'eea37401-614e-480f-bf0c-66e62a21c940','UId':'1292eb8e-a778-4ce5-ab53-509a4c8a9832','Col':5,'Row':4,'Format':'numberic','Value':'0.00133275116438431','TargetCode':''}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{'SheetId':'eea37401-614e-480f-bf0c-66e62a21c940','UId':'043b7f89-a817-4764-b06f-cc2a71ce03b0','Col':4,'Row':5,'Format':'numberic','Value':'0.00321952612770679','TargetCode':''}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{'SheetId':'eea37401-614e-480f-bf0c-66e62a21c940','UId':'99e0f9cc-8606-43f9-8ce6-a58dc892af79','Col':5,'Row':5,'Format':'numberic','Value':'0.0033434191722195','TargetCode':''}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{'SheetId':'eea37401-614e-480f-bf0c-66e62a21c940','UId':'5a5a30c0-7249-46cc-a3d5-6518c7410f2b','Col':4,'Row':6,'Format':'numberic','Value':'0.000796700820684894','TargetCode':''}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{'SheetId':'eea37401-614e-480f-bf0c-66e62a21c940','UId':'b6bb9469-63ab-4fda-88bd-7b1865b669bf','Col':5,'Row':6,'Format':'numberic','Value':'0.000804206630292923','TargetCode':''}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{'SheetId':'eea37401-614e-480f-bf0c-66e62a21c940','UId':'e3f08122-3427-41af-b11b-1a46844a64fc','Col':4,'Row':9,'Format':'numberic','Value':'0.0011993345945651','TargetCode':''}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{'SheetId':'eea37401-614e-480f-bf0c-66e62a21c940','UId':'9e68654a-171d-4fbe-8c69-6a6d18753f97','Col':5,'Row':9,'Format':'numberic','Value':'0.00125098804523388','TargetCode':''}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{'SheetId':'eea37401-614e-480f-bf0c-66e62a21c940','UId':'01528f3a-d80f-403f-9e7e-01c54429c341','Col':4,'Row':10,'Format':'numberic','Value':'0.0212658070713268','TargetCode':''}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{'SheetId':'eea37401-614e-480f-bf0c-66e62a21c940','UId':'2e9dd82c-3e13-4dfb-9508-7eb62f82b7a5','Col':5,'Row':10,'Format':'numberic','Value':'0.0201453552077623','TargetCode':''}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{'SheetId':'eea37401-614e-480f-bf0c-66e62a21c940','UId':'e04710a4-564b-4804-a3c9-8b96b736ccd0','Col':4,'Row':11,'Format':'numberic','Value':'1.77842340904045','TargetCode':''}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{'SheetId':'eea37401-614e-480f-bf0c-66e62a21c940','UId':'0421496e-49be-42f6-bd5e-4ff79e46d605','Col':5,'Row':11,'Format':'numberic','Value':'1.20562242325953','TargetCode':''}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{'SheetId':'eea37401-614e-480f-bf0c-66e62a21c940','UId':'759e81e7-6be1-448f-8880-c7fb179e0f97','Col':4,'Row':14,'Format':'numberic','Value':'147655893500','TargetCode':''}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{'SheetId':'eea37401-614e-480f-bf0c-66e62a21c940','UId':'d55f381c-544c-4c22-a6c9-f44d9ae2c1ab','Col':5,'Row':14,'Format':'numberic','Value':'136187251900','TargetCode':''}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{'SheetId':'eea37401-614e-480f-bf0c-66e62a21c940','UId':'5b9de7f0-70a7-42bf-94c8-d94c81c70e42','Col':4,'Row':15,'Format':'numberic','Value':'147655893500','TargetCode':''}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{'SheetId':'eea37401-614e-480f-bf0c-66e62a21c940','UId':'85d68133-b410-4986-a2ae-00da0ca256bd','Col':5,'Row':15,'Format':'numberic','Value':'136187251900','TargetCode':''}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{'SheetId':'eea37401-614e-480f-bf0c-66e62a21c940','UId':'31f6ac2c-5e3e-4a12-b200-cf5f834a027b','Col':4,'Row':16,'Format':'numberic','Value':'14765589.35','TargetCode':''}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{'SheetId':'eea37401-614e-480f-bf0c-66e62a21c940','UId':'e12c39c4-7956-414a-b632-d0af1c2ab599','Col':5,'Row':16,'Format':'numberic','Value':'13618725.19','TargetCode':''}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{'SheetId':'eea37401-614e-480f-bf0c-66e62a21c940','UId':'b08c24e4-4516-482b-a697-9d62ff87afcf','Col':4,'Row':17,'Format':'numberic','Value':'-6843643300','TargetCode':''}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{'SheetId':'eea37401-614e-480f-bf0c-66e62a21c940','UId':'a7ccfa80-7e7d-4308-b36d-abc719c80bf3','Col':5,'Row':17,'Format':'numberic','Value':'11468641600','TargetCode':''}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{'SheetId':'eea37401-614e-480f-bf0c-66e62a21c940','UId':'e8ec4ef9-08e4-4e39-8477-ae21a99e8959','Col':4,'Row':18,'Format':'numberic','Value':'1229502.65','TargetCode':''}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{'SheetId':'eea37401-614e-480f-bf0c-66e62a21c940','UId':'dde8a5b2-e9c7-4f1b-a63c-0174479280ef','Col':5,'Row':18,'Format':'numberic','Value':'1555037','TargetCode':''}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{'SheetId':'eea37401-614e-480f-bf0c-66e62a21c940','UId':'0e4c1db2-c20e-4d52-853c-271375cc313a','Col':4,'Row':19,'Format':'numberic','Value':'12295026500','TargetCode':''}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{'SheetId':'eea37401-614e-480f-bf0c-66e62a21c940','UId':'12f0bb36-f2e3-462a-b5c8-133ec8de4536','Col':5,'Row':19,'Format':'numberic','Value':'15550370000','TargetCode':''}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{'SheetId':'eea37401-614e-480f-bf0c-66e62a21c940','UId':'99c017fe-183e-4244-a2e8-3180fad52922','Col':4,'Row':20,'Format':'numberic','Value':'-1913866.98','TargetCode':''}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{'SheetId':'eea37401-614e-480f-bf0c-66e62a21c940','UId':'b3b6a8fb-5b81-4dc7-b0e6-531f207f2848','Col':5,'Row':20,'Format':'numberic','Value':'-408172.84','TargetCode':''}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{'SheetId':'eea37401-614e-480f-bf0c-66e62a21c940','UId':'d7299fb4-5fbd-49ea-a765-7a162fd18f1e','Col':4,'Row':21,'Format':'numberic','Value':'-19138669800','TargetCode':''}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{'SheetId':'eea37401-614e-480f-bf0c-66e62a21c940','UId':'15c659ac-ac36-4f95-b662-8fcd6067cf35','Col':5,'Row':21,'Format':'numberic','Value':'-4081728400','TargetCode':''}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{'SheetId':'eea37401-614e-480f-bf0c-66e62a21c940','UId':'232e2092-5dcd-464b-b1fe-07f27efe2d21','Col':4,'Row':22,'Format':'numberic','Value':'140812250200','TargetCode':''}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{'SheetId':'eea37401-614e-480f-bf0c-66e62a21c940','UId':'fa41f074-2315-4e28-81ff-52700c300177','Col':5,'Row':22,'Format':'numberic','Value':'147655893500','TargetCode':''}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{'SheetId':'eea37401-614e-480f-bf0c-66e62a21c940','UId':'d8289881-c7ab-468c-ad5d-bf473cb76780','Col':4,'Row':23,'Format':'numberic','Value':'140812250200','TargetCode':''}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{'SheetId':'eea37401-614e-480f-bf0c-66e62a21c940','UId':'994ed5e1-c943-4620-8991-d05a125691b0','Col':5,'Row':23,'Format':'numberic','Value':'147655893500','TargetCode':''}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{'SheetId':'eea37401-614e-480f-bf0c-66e62a21c940','UId':'7120d041-84df-4b71-aa97-9c53b5ab7f97','Col':4,'Row':24,'Format':'numberic','Value':'14081225.02','TargetCode':''}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{'SheetId':'eea37401-614e-480f-bf0c-66e62a21c940','UId':'ee5817e5-5c8c-481c-bd88-acd0b7e7eb64','Col':5,'Row':24,'Format':'numberic','Value':'14765589.35','TargetCode':''}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{'SheetId':'eea37401-614e-480f-bf0c-66e62a21c940','UId':'83b16c86-f622-444a-8fd4-b601d346c031','Col':4,'Row':25,'Format':'percentage','Value':'0.000541612678525323','TargetCode':''}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{'SheetId':'eea37401-614e-480f-bf0c-66e62a21c940','UId':'6080a665-802c-4b21-ade4-e67d42c38ace','Col':5,'Row':25,'Format':'percentage','Value':'0.000516509691501071','TargetCode':''}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{'SheetId':'eea37401-614e-480f-bf0c-66e62a21c940','UId':'dc7a563a-ad1d-4847-ad52-60ae8b13af41','Col':4,'Row':26,'Format':'percentage','Value':'0.1601','TargetCode':''}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{'SheetId':'eea37401-614e-480f-bf0c-66e62a21c940','UId':'c291a5ad-47fa-4a53-a5d4-2c97806fed49','Col':5,'Row':26,'Format':'percentage','Value':'0.1692','TargetCode':''}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{'SheetId':'eea37401-614e-480f-bf0c-66e62a21c940','UId':'71e817fa-136e-4e66-8e01-e228a752c25d','Col':4,'Row':27,'Format':'percentage','Value':'0.023','TargetCode':''}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{'SheetId':'eea37401-614e-480f-bf0c-66e62a21c940','UId':'09a70799-3c67-42d0-9f37-8841480fa73f','Col':5,'Row':27,'Format':'percentage','Value':'0.022','TargetCode':''}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{'SheetId':'eea37401-614e-480f-bf0c-66e62a21c940','UId':'19d7d32d-f72f-4744-9b80-66561ae1073a','Col':4,'Row':28,'Format':'numberic','Value':'11432','TargetCode':''}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{'SheetId':'eea37401-614e-480f-bf0c-66e62a21c940','UId':'2c2fe24e-69d3-4ae8-a8c8-c603f2a4a32c','Col':5,'Row':28,'Format':'numberic','Value':'11222','TargetCode':''}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{'SheetId':'eea37401-614e-480f-bf0c-66e62a21c940','UId':'507c37af-0901-43e1-8af6-f40112c246e3','Col':4,'Row':29,'Format':'numberic','Value':'21234.84','TargetCode':''}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{'SheetId':'eea37401-614e-480f-bf0c-66e62a21c940','UId':'bb1a5a18-9ac0-4a7c-9c34-d6fbecc14baf','Col':5,'Row':29,'Format':'numberic','Value':'20499.14','TargetCode':''}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0"/>
      <c r="E2" s="20"/>
      <c r="F2" s="35"/>
    </row>
    <row r="3" spans="1:6" ht="15" customHeight="1" x14ac:dyDescent="0.3">
      <c r="A3" s="5" t="s">
        <v>66</v>
      </c>
      <c r="B3" s="5" t="s">
        <v>67</v>
      </c>
      <c r="C3" s="5" t="s">
        <v>68</v>
      </c>
      <c r="D3" s="22">
        <v>34570582075</v>
      </c>
      <c r="E3" s="22">
        <v>52280584592</v>
      </c>
      <c r="F3" s="36">
        <v>2.5577383882435401</v>
      </c>
    </row>
    <row r="4" spans="1:6" ht="15" customHeight="1" x14ac:dyDescent="0.3">
      <c r="A4" s="5" t="s">
        <v>1</v>
      </c>
      <c r="B4" s="5" t="s">
        <v>69</v>
      </c>
      <c r="C4" s="5" t="s">
        <v>70</v>
      </c>
      <c r="D4" s="22"/>
      <c r="E4" s="22"/>
      <c r="F4" s="36"/>
    </row>
    <row r="5" spans="1:6" ht="15" customHeight="1" x14ac:dyDescent="0.3">
      <c r="A5" s="5" t="s">
        <v>71</v>
      </c>
      <c r="B5" s="5" t="s">
        <v>71</v>
      </c>
      <c r="C5" s="5" t="s">
        <v>71</v>
      </c>
      <c r="D5" s="22" t="s">
        <v>71</v>
      </c>
      <c r="E5" s="22" t="s">
        <v>71</v>
      </c>
      <c r="F5" s="36" t="s">
        <v>71</v>
      </c>
    </row>
    <row r="6" spans="1:6" ht="15" customHeight="1" x14ac:dyDescent="0.3">
      <c r="A6" s="5" t="s">
        <v>1</v>
      </c>
      <c r="B6" s="5" t="s">
        <v>72</v>
      </c>
      <c r="C6" s="5" t="s">
        <v>73</v>
      </c>
      <c r="D6" s="22">
        <v>34570582075</v>
      </c>
      <c r="E6" s="22">
        <v>52280584592</v>
      </c>
      <c r="F6" s="36">
        <v>2.5577383882435401</v>
      </c>
    </row>
    <row r="7" spans="1:6" ht="15" customHeight="1" x14ac:dyDescent="0.3">
      <c r="A7" s="5" t="s">
        <v>71</v>
      </c>
      <c r="B7" s="5" t="s">
        <v>71</v>
      </c>
      <c r="C7" s="5" t="s">
        <v>71</v>
      </c>
      <c r="D7" s="22" t="s">
        <v>71</v>
      </c>
      <c r="E7" s="22" t="s">
        <v>71</v>
      </c>
      <c r="F7" s="36" t="s">
        <v>71</v>
      </c>
    </row>
    <row r="8" spans="1:6" ht="15" customHeight="1" x14ac:dyDescent="0.3">
      <c r="A8" s="5" t="s">
        <v>74</v>
      </c>
      <c r="B8" s="5" t="s">
        <v>75</v>
      </c>
      <c r="C8" s="5" t="s">
        <v>76</v>
      </c>
      <c r="D8" s="22">
        <v>268126141650</v>
      </c>
      <c r="E8" s="22">
        <v>273315097700</v>
      </c>
      <c r="F8" s="36">
        <v>0.86907318161752301</v>
      </c>
    </row>
    <row r="9" spans="1:6" ht="15" customHeight="1" x14ac:dyDescent="0.3">
      <c r="A9" s="5" t="s">
        <v>71</v>
      </c>
      <c r="B9" s="5" t="s">
        <v>71</v>
      </c>
      <c r="C9" s="5" t="s">
        <v>71</v>
      </c>
      <c r="D9" s="22" t="s">
        <v>71</v>
      </c>
      <c r="E9" s="22" t="s">
        <v>71</v>
      </c>
      <c r="F9" s="36" t="s">
        <v>71</v>
      </c>
    </row>
    <row r="10" spans="1:6" ht="15" customHeight="1" x14ac:dyDescent="0.3">
      <c r="A10" s="5"/>
      <c r="B10" s="5"/>
      <c r="C10" s="5"/>
      <c r="D10" s="22"/>
      <c r="E10" s="22"/>
      <c r="F10" s="36"/>
    </row>
    <row r="11" spans="1:6" ht="15" customHeight="1" x14ac:dyDescent="0.3">
      <c r="A11" s="5" t="s">
        <v>77</v>
      </c>
      <c r="B11" s="5" t="s">
        <v>78</v>
      </c>
      <c r="C11" s="5" t="s">
        <v>79</v>
      </c>
      <c r="D11" s="22">
        <v>0</v>
      </c>
      <c r="E11" s="22">
        <v>0</v>
      </c>
      <c r="F11" s="36"/>
    </row>
    <row r="12" spans="1:6" ht="15" customHeight="1" x14ac:dyDescent="0.3">
      <c r="A12" s="5" t="s">
        <v>71</v>
      </c>
      <c r="B12" s="5" t="s">
        <v>71</v>
      </c>
      <c r="C12" s="5" t="s">
        <v>71</v>
      </c>
      <c r="D12" s="22" t="s">
        <v>71</v>
      </c>
      <c r="E12" s="22" t="s">
        <v>71</v>
      </c>
      <c r="F12" s="36" t="s">
        <v>71</v>
      </c>
    </row>
    <row r="13" spans="1:6" ht="15" customHeight="1" x14ac:dyDescent="0.3">
      <c r="A13" s="5" t="s">
        <v>80</v>
      </c>
      <c r="B13" s="5" t="s">
        <v>81</v>
      </c>
      <c r="C13" s="5" t="s">
        <v>82</v>
      </c>
      <c r="D13" s="22">
        <v>342300000</v>
      </c>
      <c r="E13" s="22">
        <v>104385510</v>
      </c>
      <c r="F13" s="36">
        <v>0.89466806063774196</v>
      </c>
    </row>
    <row r="14" spans="1:6" ht="15" customHeight="1" x14ac:dyDescent="0.3">
      <c r="A14" s="5" t="s">
        <v>71</v>
      </c>
      <c r="B14" s="5" t="s">
        <v>71</v>
      </c>
      <c r="C14" s="5" t="s">
        <v>71</v>
      </c>
      <c r="D14" s="22" t="s">
        <v>71</v>
      </c>
      <c r="E14" s="22" t="s">
        <v>71</v>
      </c>
      <c r="F14" s="36" t="s">
        <v>71</v>
      </c>
    </row>
    <row r="15" spans="1:6" ht="15" customHeight="1" x14ac:dyDescent="0.3">
      <c r="A15" s="5"/>
      <c r="B15" s="5"/>
      <c r="C15" s="5"/>
      <c r="D15" s="22"/>
      <c r="E15" s="22"/>
      <c r="F15" s="36"/>
    </row>
    <row r="16" spans="1:6" ht="15" customHeight="1" x14ac:dyDescent="0.3">
      <c r="A16" s="5" t="s">
        <v>83</v>
      </c>
      <c r="B16" s="5" t="s">
        <v>84</v>
      </c>
      <c r="C16" s="5" t="s">
        <v>85</v>
      </c>
      <c r="D16" s="22">
        <v>0</v>
      </c>
      <c r="E16" s="22">
        <v>0</v>
      </c>
      <c r="F16" s="36"/>
    </row>
    <row r="17" spans="1:6" ht="15" customHeight="1" x14ac:dyDescent="0.3">
      <c r="A17" s="5" t="s">
        <v>71</v>
      </c>
      <c r="B17" s="5" t="s">
        <v>71</v>
      </c>
      <c r="C17" s="5" t="s">
        <v>71</v>
      </c>
      <c r="D17" s="22" t="s">
        <v>71</v>
      </c>
      <c r="E17" s="22" t="s">
        <v>71</v>
      </c>
      <c r="F17" s="36" t="s">
        <v>71</v>
      </c>
    </row>
    <row r="18" spans="1:6" ht="15" customHeight="1" x14ac:dyDescent="0.3">
      <c r="A18" s="5"/>
      <c r="B18" s="5"/>
      <c r="C18" s="5"/>
      <c r="D18" s="22"/>
      <c r="E18" s="22"/>
      <c r="F18" s="36"/>
    </row>
    <row r="19" spans="1:6" ht="15" customHeight="1" x14ac:dyDescent="0.3">
      <c r="A19" s="5" t="s">
        <v>86</v>
      </c>
      <c r="B19" s="5" t="s">
        <v>87</v>
      </c>
      <c r="C19" s="5" t="s">
        <v>88</v>
      </c>
      <c r="D19" s="22">
        <v>0</v>
      </c>
      <c r="E19" s="22">
        <v>0</v>
      </c>
      <c r="F19" s="36"/>
    </row>
    <row r="20" spans="1:6" ht="15" customHeight="1" x14ac:dyDescent="0.3">
      <c r="A20" s="5" t="s">
        <v>71</v>
      </c>
      <c r="B20" s="5" t="s">
        <v>71</v>
      </c>
      <c r="C20" s="5" t="s">
        <v>71</v>
      </c>
      <c r="D20" s="22" t="s">
        <v>71</v>
      </c>
      <c r="E20" s="22" t="s">
        <v>71</v>
      </c>
      <c r="F20" s="36" t="s">
        <v>71</v>
      </c>
    </row>
    <row r="21" spans="1:6" ht="15" customHeight="1" x14ac:dyDescent="0.3">
      <c r="A21" s="5" t="s">
        <v>89</v>
      </c>
      <c r="B21" s="5" t="s">
        <v>90</v>
      </c>
      <c r="C21" s="5" t="s">
        <v>91</v>
      </c>
      <c r="D21" s="22">
        <v>0</v>
      </c>
      <c r="E21" s="22">
        <v>0</v>
      </c>
      <c r="F21" s="36">
        <v>0</v>
      </c>
    </row>
    <row r="22" spans="1:6" ht="15" customHeight="1" x14ac:dyDescent="0.3">
      <c r="A22" s="5" t="s">
        <v>71</v>
      </c>
      <c r="B22" s="5" t="s">
        <v>71</v>
      </c>
      <c r="C22" s="5" t="s">
        <v>71</v>
      </c>
      <c r="D22" s="22" t="s">
        <v>71</v>
      </c>
      <c r="E22" s="22" t="s">
        <v>71</v>
      </c>
      <c r="F22" s="36" t="s">
        <v>71</v>
      </c>
    </row>
    <row r="23" spans="1:6" ht="15" customHeight="1" x14ac:dyDescent="0.3">
      <c r="A23" s="5"/>
      <c r="B23" s="5"/>
      <c r="C23" s="5"/>
      <c r="D23" s="22"/>
      <c r="E23" s="22"/>
      <c r="F23" s="36"/>
    </row>
    <row r="24" spans="1:6" ht="15" customHeight="1" x14ac:dyDescent="0.3">
      <c r="A24" s="5" t="s">
        <v>92</v>
      </c>
      <c r="B24" s="5" t="s">
        <v>93</v>
      </c>
      <c r="C24" s="5" t="s">
        <v>94</v>
      </c>
      <c r="D24" s="22">
        <v>0</v>
      </c>
      <c r="E24" s="22">
        <v>0</v>
      </c>
      <c r="F24" s="36"/>
    </row>
    <row r="25" spans="1:6" ht="15" customHeight="1" x14ac:dyDescent="0.3">
      <c r="A25" s="5" t="s">
        <v>71</v>
      </c>
      <c r="B25" s="5" t="s">
        <v>71</v>
      </c>
      <c r="C25" s="5" t="s">
        <v>71</v>
      </c>
      <c r="D25" s="22" t="s">
        <v>71</v>
      </c>
      <c r="E25" s="22" t="s">
        <v>71</v>
      </c>
      <c r="F25" s="36" t="s">
        <v>71</v>
      </c>
    </row>
    <row r="26" spans="1:6" ht="15" customHeight="1" x14ac:dyDescent="0.3">
      <c r="A26" s="5"/>
      <c r="B26" s="5"/>
      <c r="C26" s="5"/>
      <c r="D26" s="22"/>
      <c r="E26" s="22"/>
      <c r="F26" s="36"/>
    </row>
    <row r="27" spans="1:6" ht="15" customHeight="1" x14ac:dyDescent="0.3">
      <c r="A27" s="5" t="s">
        <v>95</v>
      </c>
      <c r="B27" s="5" t="s">
        <v>96</v>
      </c>
      <c r="C27" s="5" t="s">
        <v>97</v>
      </c>
      <c r="D27" s="22">
        <v>0</v>
      </c>
      <c r="E27" s="22">
        <v>0</v>
      </c>
      <c r="F27" s="36"/>
    </row>
    <row r="28" spans="1:6" ht="15" customHeight="1" x14ac:dyDescent="0.3">
      <c r="A28" s="5" t="s">
        <v>71</v>
      </c>
      <c r="B28" s="5" t="s">
        <v>71</v>
      </c>
      <c r="C28" s="5" t="s">
        <v>71</v>
      </c>
      <c r="D28" s="22" t="s">
        <v>71</v>
      </c>
      <c r="E28" s="22" t="s">
        <v>71</v>
      </c>
      <c r="F28" s="36" t="s">
        <v>71</v>
      </c>
    </row>
    <row r="29" spans="1:6" ht="15" customHeight="1" x14ac:dyDescent="0.3">
      <c r="A29" s="5"/>
      <c r="B29" s="5"/>
      <c r="C29" s="5"/>
      <c r="D29" s="22"/>
      <c r="E29" s="22"/>
      <c r="F29" s="36"/>
    </row>
    <row r="30" spans="1:6" ht="15" customHeight="1" x14ac:dyDescent="0.3">
      <c r="A30" s="5" t="s">
        <v>98</v>
      </c>
      <c r="B30" s="5" t="s">
        <v>99</v>
      </c>
      <c r="C30" s="5" t="s">
        <v>100</v>
      </c>
      <c r="D30" s="22">
        <v>303039023725</v>
      </c>
      <c r="E30" s="22">
        <v>325700067802</v>
      </c>
      <c r="F30" s="36">
        <v>0.93810243264512005</v>
      </c>
    </row>
    <row r="31" spans="1:6" ht="15" customHeight="1" x14ac:dyDescent="0.3">
      <c r="A31" s="8" t="s">
        <v>101</v>
      </c>
      <c r="B31" s="8" t="s">
        <v>102</v>
      </c>
      <c r="C31" s="8" t="s">
        <v>103</v>
      </c>
      <c r="D31" s="20"/>
      <c r="E31" s="20"/>
      <c r="F31" s="35"/>
    </row>
    <row r="32" spans="1:6" ht="15" customHeight="1" x14ac:dyDescent="0.3">
      <c r="A32" s="5" t="s">
        <v>104</v>
      </c>
      <c r="B32" s="5" t="s">
        <v>105</v>
      </c>
      <c r="C32" s="5" t="s">
        <v>106</v>
      </c>
      <c r="D32" s="22">
        <v>0</v>
      </c>
      <c r="E32" s="22">
        <v>0</v>
      </c>
      <c r="F32" s="36"/>
    </row>
    <row r="33" spans="1:6" ht="15" customHeight="1" x14ac:dyDescent="0.3">
      <c r="A33" s="5" t="s">
        <v>71</v>
      </c>
      <c r="B33" s="5" t="s">
        <v>71</v>
      </c>
      <c r="C33" s="5" t="s">
        <v>71</v>
      </c>
      <c r="D33" s="22" t="s">
        <v>71</v>
      </c>
      <c r="E33" s="22" t="s">
        <v>71</v>
      </c>
      <c r="F33" s="36" t="s">
        <v>71</v>
      </c>
    </row>
    <row r="34" spans="1:6" ht="15" customHeight="1" x14ac:dyDescent="0.3">
      <c r="A34" s="5" t="s">
        <v>107</v>
      </c>
      <c r="B34" s="5" t="s">
        <v>108</v>
      </c>
      <c r="C34" s="5" t="s">
        <v>109</v>
      </c>
      <c r="D34" s="22">
        <v>0</v>
      </c>
      <c r="E34" s="22">
        <v>20931392533</v>
      </c>
      <c r="F34" s="36"/>
    </row>
    <row r="35" spans="1:6" ht="15" customHeight="1" x14ac:dyDescent="0.3">
      <c r="A35" s="5" t="s">
        <v>71</v>
      </c>
      <c r="B35" s="5" t="s">
        <v>71</v>
      </c>
      <c r="C35" s="5" t="s">
        <v>71</v>
      </c>
      <c r="D35" s="22" t="s">
        <v>71</v>
      </c>
      <c r="E35" s="22" t="s">
        <v>71</v>
      </c>
      <c r="F35" s="36" t="s">
        <v>71</v>
      </c>
    </row>
    <row r="36" spans="1:6" ht="15" customHeight="1" x14ac:dyDescent="0.3">
      <c r="A36" s="5"/>
      <c r="B36" s="5"/>
      <c r="C36" s="5"/>
      <c r="D36" s="22"/>
      <c r="E36" s="22"/>
      <c r="F36" s="36"/>
    </row>
    <row r="37" spans="1:6" ht="15" customHeight="1" x14ac:dyDescent="0.3">
      <c r="A37" s="5" t="s">
        <v>110</v>
      </c>
      <c r="B37" s="5" t="s">
        <v>111</v>
      </c>
      <c r="C37" s="5" t="s">
        <v>112</v>
      </c>
      <c r="D37" s="22">
        <v>4026360577</v>
      </c>
      <c r="E37" s="22">
        <v>2086665457</v>
      </c>
      <c r="F37" s="36">
        <v>1.50050891299301</v>
      </c>
    </row>
    <row r="38" spans="1:6" ht="15" customHeight="1" x14ac:dyDescent="0.3">
      <c r="A38" s="5" t="s">
        <v>71</v>
      </c>
      <c r="B38" s="5" t="s">
        <v>71</v>
      </c>
      <c r="C38" s="5" t="s">
        <v>71</v>
      </c>
      <c r="D38" s="22" t="s">
        <v>71</v>
      </c>
      <c r="E38" s="22" t="s">
        <v>71</v>
      </c>
      <c r="F38" s="36" t="s">
        <v>71</v>
      </c>
    </row>
    <row r="39" spans="1:6" ht="15" customHeight="1" x14ac:dyDescent="0.3">
      <c r="A39" s="5"/>
      <c r="B39" s="5"/>
      <c r="C39" s="5"/>
      <c r="D39" s="22"/>
      <c r="E39" s="22"/>
      <c r="F39" s="36"/>
    </row>
    <row r="40" spans="1:6" ht="15" customHeight="1" x14ac:dyDescent="0.3">
      <c r="A40" s="5" t="s">
        <v>113</v>
      </c>
      <c r="B40" s="5" t="s">
        <v>114</v>
      </c>
      <c r="C40" s="5" t="s">
        <v>115</v>
      </c>
      <c r="D40" s="22">
        <v>4026360577</v>
      </c>
      <c r="E40" s="22">
        <v>23018057990</v>
      </c>
      <c r="F40" s="36">
        <v>1.50050891299301</v>
      </c>
    </row>
    <row r="41" spans="1:6" ht="15" customHeight="1" x14ac:dyDescent="0.3">
      <c r="A41" s="5" t="s">
        <v>1</v>
      </c>
      <c r="B41" s="5" t="s">
        <v>116</v>
      </c>
      <c r="C41" s="5" t="s">
        <v>117</v>
      </c>
      <c r="D41" s="22">
        <v>299012663148</v>
      </c>
      <c r="E41" s="22">
        <v>302682009812</v>
      </c>
      <c r="F41" s="36">
        <v>0.93339158885072404</v>
      </c>
    </row>
    <row r="42" spans="1:6" ht="15" customHeight="1" x14ac:dyDescent="0.3">
      <c r="A42" s="5" t="s">
        <v>1</v>
      </c>
      <c r="B42" s="5" t="s">
        <v>118</v>
      </c>
      <c r="C42" s="5" t="s">
        <v>119</v>
      </c>
      <c r="D42" s="23">
        <v>14081225.02</v>
      </c>
      <c r="E42" s="23">
        <v>14765589.35</v>
      </c>
      <c r="F42" s="36">
        <v>0.736689491580237</v>
      </c>
    </row>
    <row r="43" spans="1:6" ht="15" customHeight="1" x14ac:dyDescent="0.3">
      <c r="A43" s="5" t="s">
        <v>1</v>
      </c>
      <c r="B43" s="5" t="s">
        <v>120</v>
      </c>
      <c r="C43" s="5" t="s">
        <v>121</v>
      </c>
      <c r="D43" s="23">
        <v>21234.84</v>
      </c>
      <c r="E43" s="23">
        <v>20499.14</v>
      </c>
      <c r="F43" s="36">
        <v>1.2670080782442299</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workbookViewId="0">
      <selection activeCell="D2" sqref="D2:F51"/>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0">
        <v>454739286</v>
      </c>
      <c r="E2" s="20">
        <v>108210071</v>
      </c>
      <c r="F2" s="20">
        <v>2934497241</v>
      </c>
    </row>
    <row r="3" spans="1:6" ht="15" customHeight="1" x14ac:dyDescent="0.3">
      <c r="A3" s="5" t="s">
        <v>13</v>
      </c>
      <c r="B3" s="5" t="s">
        <v>125</v>
      </c>
      <c r="C3" s="5" t="s">
        <v>126</v>
      </c>
      <c r="D3" s="22">
        <v>0</v>
      </c>
      <c r="E3" s="22">
        <v>0</v>
      </c>
      <c r="F3" s="22">
        <v>0</v>
      </c>
    </row>
    <row r="4" spans="1:6" ht="15" customHeight="1" x14ac:dyDescent="0.3">
      <c r="A4" s="5" t="s">
        <v>71</v>
      </c>
      <c r="B4" s="5" t="s">
        <v>71</v>
      </c>
      <c r="C4" s="5" t="s">
        <v>71</v>
      </c>
      <c r="D4" s="22" t="s">
        <v>71</v>
      </c>
      <c r="E4" s="22" t="s">
        <v>350</v>
      </c>
      <c r="F4" s="22" t="s">
        <v>350</v>
      </c>
    </row>
    <row r="5" spans="1:6" ht="15" customHeight="1" x14ac:dyDescent="0.3">
      <c r="A5" s="5" t="s">
        <v>16</v>
      </c>
      <c r="B5" s="5" t="s">
        <v>81</v>
      </c>
      <c r="C5" s="5" t="s">
        <v>88</v>
      </c>
      <c r="D5" s="22">
        <v>452714000</v>
      </c>
      <c r="E5" s="22">
        <v>104385510</v>
      </c>
      <c r="F5" s="22">
        <v>2909853660</v>
      </c>
    </row>
    <row r="6" spans="1:6" ht="15" customHeight="1" x14ac:dyDescent="0.3">
      <c r="A6" s="5" t="s">
        <v>71</v>
      </c>
      <c r="B6" s="5" t="s">
        <v>71</v>
      </c>
      <c r="C6" s="5" t="s">
        <v>71</v>
      </c>
      <c r="D6" s="22" t="s">
        <v>71</v>
      </c>
      <c r="E6" s="22" t="s">
        <v>350</v>
      </c>
      <c r="F6" s="22" t="s">
        <v>350</v>
      </c>
    </row>
    <row r="7" spans="1:6" ht="15" customHeight="1" x14ac:dyDescent="0.3">
      <c r="A7" s="5" t="s">
        <v>19</v>
      </c>
      <c r="B7" s="5" t="s">
        <v>127</v>
      </c>
      <c r="C7" s="5" t="s">
        <v>106</v>
      </c>
      <c r="D7" s="22">
        <v>2025286</v>
      </c>
      <c r="E7" s="22">
        <v>3824561</v>
      </c>
      <c r="F7" s="22">
        <v>24643581</v>
      </c>
    </row>
    <row r="8" spans="1:6" ht="15" customHeight="1" x14ac:dyDescent="0.3">
      <c r="A8" s="5" t="s">
        <v>71</v>
      </c>
      <c r="B8" s="5" t="s">
        <v>71</v>
      </c>
      <c r="C8" s="5" t="s">
        <v>71</v>
      </c>
      <c r="D8" s="22" t="s">
        <v>71</v>
      </c>
      <c r="E8" s="22" t="s">
        <v>71</v>
      </c>
      <c r="F8" s="22" t="s">
        <v>71</v>
      </c>
    </row>
    <row r="9" spans="1:6" ht="15" customHeight="1" x14ac:dyDescent="0.3">
      <c r="A9" s="5" t="s">
        <v>22</v>
      </c>
      <c r="B9" s="5" t="s">
        <v>128</v>
      </c>
      <c r="C9" s="5" t="s">
        <v>126</v>
      </c>
      <c r="D9" s="22">
        <v>0</v>
      </c>
      <c r="E9" s="22">
        <v>0</v>
      </c>
      <c r="F9" s="22">
        <v>0</v>
      </c>
    </row>
    <row r="10" spans="1:6" ht="15" customHeight="1" x14ac:dyDescent="0.3">
      <c r="A10" s="5" t="s">
        <v>71</v>
      </c>
      <c r="B10" s="5" t="s">
        <v>71</v>
      </c>
      <c r="C10" s="5" t="s">
        <v>71</v>
      </c>
      <c r="D10" s="22" t="s">
        <v>71</v>
      </c>
      <c r="E10" s="22" t="s">
        <v>71</v>
      </c>
      <c r="F10" s="22" t="s">
        <v>71</v>
      </c>
    </row>
    <row r="11" spans="1:6" ht="15" customHeight="1" x14ac:dyDescent="0.3">
      <c r="A11" s="8" t="s">
        <v>101</v>
      </c>
      <c r="B11" s="8" t="s">
        <v>129</v>
      </c>
      <c r="C11" s="8" t="s">
        <v>130</v>
      </c>
      <c r="D11" s="20">
        <v>531940140</v>
      </c>
      <c r="E11" s="20">
        <v>483106660</v>
      </c>
      <c r="F11" s="20">
        <v>6708349613</v>
      </c>
    </row>
    <row r="12" spans="1:6" ht="15" customHeight="1" x14ac:dyDescent="0.3">
      <c r="A12" s="5" t="s">
        <v>13</v>
      </c>
      <c r="B12" s="5" t="s">
        <v>131</v>
      </c>
      <c r="C12" s="5" t="s">
        <v>132</v>
      </c>
      <c r="D12" s="22">
        <v>305946100</v>
      </c>
      <c r="E12" s="22">
        <v>283853368</v>
      </c>
      <c r="F12" s="22">
        <v>3284036424</v>
      </c>
    </row>
    <row r="13" spans="1:6" ht="15" customHeight="1" x14ac:dyDescent="0.3">
      <c r="A13" s="5" t="s">
        <v>71</v>
      </c>
      <c r="B13" s="5" t="s">
        <v>71</v>
      </c>
      <c r="C13" s="5" t="s">
        <v>71</v>
      </c>
      <c r="D13" s="22" t="s">
        <v>71</v>
      </c>
      <c r="E13" s="22" t="s">
        <v>71</v>
      </c>
      <c r="F13" s="22" t="s">
        <v>71</v>
      </c>
    </row>
    <row r="14" spans="1:6" ht="15" customHeight="1" x14ac:dyDescent="0.3">
      <c r="A14" s="5" t="s">
        <v>16</v>
      </c>
      <c r="B14" s="5" t="s">
        <v>133</v>
      </c>
      <c r="C14" s="5" t="s">
        <v>134</v>
      </c>
      <c r="D14" s="22">
        <v>35968064</v>
      </c>
      <c r="E14" s="22">
        <v>33076949</v>
      </c>
      <c r="F14" s="22">
        <v>440395160</v>
      </c>
    </row>
    <row r="15" spans="1:6" ht="15" customHeight="1" x14ac:dyDescent="0.3">
      <c r="A15" s="5" t="s">
        <v>71</v>
      </c>
      <c r="B15" s="5" t="s">
        <v>71</v>
      </c>
      <c r="C15" s="5" t="s">
        <v>71</v>
      </c>
      <c r="D15" s="22" t="s">
        <v>71</v>
      </c>
      <c r="E15" s="22" t="s">
        <v>71</v>
      </c>
      <c r="F15" s="22" t="s">
        <v>71</v>
      </c>
    </row>
    <row r="16" spans="1:6" ht="15" customHeight="1" x14ac:dyDescent="0.3">
      <c r="A16" s="5"/>
      <c r="B16" s="5"/>
      <c r="C16" s="5"/>
      <c r="D16" s="22"/>
      <c r="E16" s="22"/>
      <c r="F16" s="22"/>
    </row>
    <row r="17" spans="1:6" ht="15" customHeight="1" x14ac:dyDescent="0.3">
      <c r="A17" s="5" t="s">
        <v>19</v>
      </c>
      <c r="B17" s="5" t="s">
        <v>135</v>
      </c>
      <c r="C17" s="5" t="s">
        <v>136</v>
      </c>
      <c r="D17" s="22">
        <v>79062500</v>
      </c>
      <c r="E17" s="22">
        <v>79062500</v>
      </c>
      <c r="F17" s="22">
        <v>948750000</v>
      </c>
    </row>
    <row r="18" spans="1:6" ht="15" customHeight="1" x14ac:dyDescent="0.3">
      <c r="A18" s="5" t="s">
        <v>71</v>
      </c>
      <c r="B18" s="5" t="s">
        <v>71</v>
      </c>
      <c r="C18" s="5" t="s">
        <v>71</v>
      </c>
      <c r="D18" s="22" t="s">
        <v>71</v>
      </c>
      <c r="E18" s="22" t="s">
        <v>71</v>
      </c>
      <c r="F18" s="22" t="s">
        <v>71</v>
      </c>
    </row>
    <row r="19" spans="1:6" ht="15" customHeight="1" x14ac:dyDescent="0.3">
      <c r="A19" s="5"/>
      <c r="B19" s="5"/>
      <c r="C19" s="5"/>
      <c r="D19" s="22"/>
      <c r="E19" s="22"/>
      <c r="F19" s="22"/>
    </row>
    <row r="20" spans="1:6" ht="15" customHeight="1" x14ac:dyDescent="0.3">
      <c r="A20" s="5" t="s">
        <v>22</v>
      </c>
      <c r="B20" s="5" t="s">
        <v>137</v>
      </c>
      <c r="C20" s="5" t="s">
        <v>138</v>
      </c>
      <c r="D20" s="22">
        <v>0</v>
      </c>
      <c r="E20" s="22">
        <v>0</v>
      </c>
      <c r="F20" s="22">
        <v>0</v>
      </c>
    </row>
    <row r="21" spans="1:6" ht="15" customHeight="1" x14ac:dyDescent="0.3">
      <c r="A21" s="5" t="s">
        <v>71</v>
      </c>
      <c r="B21" s="5" t="s">
        <v>71</v>
      </c>
      <c r="C21" s="5" t="s">
        <v>71</v>
      </c>
      <c r="D21" s="22" t="s">
        <v>71</v>
      </c>
      <c r="E21" s="22" t="s">
        <v>71</v>
      </c>
      <c r="F21" s="22" t="s">
        <v>71</v>
      </c>
    </row>
    <row r="22" spans="1:6" ht="15" customHeight="1" x14ac:dyDescent="0.3">
      <c r="A22" s="5" t="s">
        <v>25</v>
      </c>
      <c r="B22" s="5" t="s">
        <v>139</v>
      </c>
      <c r="C22" s="5" t="s">
        <v>140</v>
      </c>
      <c r="D22" s="22">
        <v>0</v>
      </c>
      <c r="E22" s="22">
        <v>0</v>
      </c>
      <c r="F22" s="22">
        <v>0</v>
      </c>
    </row>
    <row r="23" spans="1:6" ht="15" customHeight="1" x14ac:dyDescent="0.3">
      <c r="A23" s="5" t="s">
        <v>71</v>
      </c>
      <c r="B23" s="5" t="s">
        <v>71</v>
      </c>
      <c r="C23" s="5" t="s">
        <v>71</v>
      </c>
      <c r="D23" s="22" t="s">
        <v>71</v>
      </c>
      <c r="E23" s="22" t="s">
        <v>71</v>
      </c>
      <c r="F23" s="22" t="s">
        <v>71</v>
      </c>
    </row>
    <row r="24" spans="1:6" ht="15" customHeight="1" x14ac:dyDescent="0.3">
      <c r="A24" s="5" t="s">
        <v>28</v>
      </c>
      <c r="B24" s="5" t="s">
        <v>141</v>
      </c>
      <c r="C24" s="5" t="s">
        <v>142</v>
      </c>
      <c r="D24" s="22">
        <v>19928571</v>
      </c>
      <c r="E24" s="22">
        <v>19285715</v>
      </c>
      <c r="F24" s="22">
        <v>108000000</v>
      </c>
    </row>
    <row r="25" spans="1:6" ht="15" customHeight="1" x14ac:dyDescent="0.3">
      <c r="A25" s="5" t="s">
        <v>71</v>
      </c>
      <c r="B25" s="5" t="s">
        <v>71</v>
      </c>
      <c r="C25" s="5" t="s">
        <v>71</v>
      </c>
      <c r="D25" s="22" t="s">
        <v>71</v>
      </c>
      <c r="E25" s="22" t="s">
        <v>71</v>
      </c>
      <c r="F25" s="22" t="s">
        <v>71</v>
      </c>
    </row>
    <row r="26" spans="1:6" ht="15" customHeight="1" x14ac:dyDescent="0.3">
      <c r="A26" s="5" t="s">
        <v>31</v>
      </c>
      <c r="B26" s="5" t="s">
        <v>143</v>
      </c>
      <c r="C26" s="5" t="s">
        <v>144</v>
      </c>
      <c r="D26" s="22">
        <v>30000000</v>
      </c>
      <c r="E26" s="22">
        <v>30000000</v>
      </c>
      <c r="F26" s="22">
        <v>360000000</v>
      </c>
    </row>
    <row r="27" spans="1:6" ht="15" customHeight="1" x14ac:dyDescent="0.3">
      <c r="A27" s="5" t="s">
        <v>71</v>
      </c>
      <c r="B27" s="5" t="s">
        <v>71</v>
      </c>
      <c r="C27" s="5" t="s">
        <v>71</v>
      </c>
      <c r="D27" s="22" t="s">
        <v>71</v>
      </c>
      <c r="E27" s="22" t="s">
        <v>71</v>
      </c>
      <c r="F27" s="22" t="s">
        <v>71</v>
      </c>
    </row>
    <row r="28" spans="1:6" ht="15" customHeight="1" x14ac:dyDescent="0.3">
      <c r="A28" s="5"/>
      <c r="B28" s="5"/>
      <c r="C28" s="5"/>
      <c r="D28" s="22"/>
      <c r="E28" s="22"/>
      <c r="F28" s="22"/>
    </row>
    <row r="29" spans="1:6" ht="15" customHeight="1" x14ac:dyDescent="0.3">
      <c r="A29" s="5" t="s">
        <v>34</v>
      </c>
      <c r="B29" s="5" t="s">
        <v>145</v>
      </c>
      <c r="C29" s="5" t="s">
        <v>146</v>
      </c>
      <c r="D29" s="22">
        <v>0</v>
      </c>
      <c r="E29" s="22">
        <v>0</v>
      </c>
      <c r="F29" s="22">
        <v>36769819</v>
      </c>
    </row>
    <row r="30" spans="1:6" ht="15" customHeight="1" x14ac:dyDescent="0.3">
      <c r="A30" s="5" t="s">
        <v>71</v>
      </c>
      <c r="B30" s="5" t="s">
        <v>71</v>
      </c>
      <c r="C30" s="5" t="s">
        <v>71</v>
      </c>
      <c r="D30" s="22" t="s">
        <v>71</v>
      </c>
      <c r="E30" s="22" t="s">
        <v>71</v>
      </c>
      <c r="F30" s="22" t="s">
        <v>71</v>
      </c>
    </row>
    <row r="31" spans="1:6" ht="15" customHeight="1" x14ac:dyDescent="0.3">
      <c r="A31" s="5"/>
      <c r="B31" s="5"/>
      <c r="C31" s="5"/>
      <c r="D31" s="22"/>
      <c r="E31" s="22"/>
      <c r="F31" s="22"/>
    </row>
    <row r="32" spans="1:6" ht="15" customHeight="1" x14ac:dyDescent="0.3">
      <c r="A32" s="5" t="s">
        <v>37</v>
      </c>
      <c r="B32" s="5" t="s">
        <v>147</v>
      </c>
      <c r="C32" s="5" t="s">
        <v>138</v>
      </c>
      <c r="D32" s="22">
        <v>53452405</v>
      </c>
      <c r="E32" s="22">
        <v>37773128</v>
      </c>
      <c r="F32" s="22">
        <v>1520093210</v>
      </c>
    </row>
    <row r="33" spans="1:6" ht="15" customHeight="1" x14ac:dyDescent="0.3">
      <c r="A33" s="5" t="s">
        <v>71</v>
      </c>
      <c r="B33" s="5" t="s">
        <v>71</v>
      </c>
      <c r="C33" s="5" t="s">
        <v>71</v>
      </c>
      <c r="D33" s="22" t="s">
        <v>71</v>
      </c>
      <c r="E33" s="22" t="s">
        <v>71</v>
      </c>
      <c r="F33" s="22" t="s">
        <v>71</v>
      </c>
    </row>
    <row r="34" spans="1:6" ht="15" customHeight="1" x14ac:dyDescent="0.3">
      <c r="A34" s="5"/>
      <c r="B34" s="5"/>
      <c r="C34" s="5"/>
      <c r="D34" s="22"/>
      <c r="E34" s="22"/>
      <c r="F34" s="22"/>
    </row>
    <row r="35" spans="1:6" ht="15" customHeight="1" x14ac:dyDescent="0.3">
      <c r="A35" s="5" t="s">
        <v>40</v>
      </c>
      <c r="B35" s="5" t="s">
        <v>148</v>
      </c>
      <c r="C35" s="5" t="s">
        <v>140</v>
      </c>
      <c r="D35" s="22">
        <v>7582500</v>
      </c>
      <c r="E35" s="22">
        <v>55000</v>
      </c>
      <c r="F35" s="22">
        <v>10305000</v>
      </c>
    </row>
    <row r="36" spans="1:6" ht="15" customHeight="1" x14ac:dyDescent="0.3">
      <c r="A36" s="5" t="s">
        <v>71</v>
      </c>
      <c r="B36" s="5" t="s">
        <v>71</v>
      </c>
      <c r="C36" s="5" t="s">
        <v>71</v>
      </c>
      <c r="D36" s="22" t="s">
        <v>71</v>
      </c>
      <c r="E36" s="22" t="s">
        <v>71</v>
      </c>
      <c r="F36" s="22" t="s">
        <v>71</v>
      </c>
    </row>
    <row r="37" spans="1:6" ht="15" customHeight="1" x14ac:dyDescent="0.3">
      <c r="A37" s="5"/>
      <c r="B37" s="5"/>
      <c r="C37" s="5"/>
      <c r="D37" s="22"/>
      <c r="E37" s="22"/>
      <c r="F37" s="22"/>
    </row>
    <row r="38" spans="1:6" ht="15" customHeight="1" x14ac:dyDescent="0.3">
      <c r="A38" s="8" t="s">
        <v>149</v>
      </c>
      <c r="B38" s="8" t="s">
        <v>150</v>
      </c>
      <c r="C38" s="8" t="s">
        <v>151</v>
      </c>
      <c r="D38" s="20">
        <v>-77200854</v>
      </c>
      <c r="E38" s="20">
        <v>-374896589</v>
      </c>
      <c r="F38" s="20">
        <v>-3773852372</v>
      </c>
    </row>
    <row r="39" spans="1:6" ht="15" customHeight="1" x14ac:dyDescent="0.3">
      <c r="A39" s="8" t="s">
        <v>152</v>
      </c>
      <c r="B39" s="8" t="s">
        <v>153</v>
      </c>
      <c r="C39" s="8" t="s">
        <v>154</v>
      </c>
      <c r="D39" s="20">
        <v>11352538950</v>
      </c>
      <c r="E39" s="20">
        <v>906052450</v>
      </c>
      <c r="F39" s="20">
        <v>66828711750</v>
      </c>
    </row>
    <row r="40" spans="1:6" ht="15" customHeight="1" x14ac:dyDescent="0.3">
      <c r="A40" s="5" t="s">
        <v>13</v>
      </c>
      <c r="B40" s="5" t="s">
        <v>155</v>
      </c>
      <c r="C40" s="5" t="s">
        <v>156</v>
      </c>
      <c r="D40" s="22">
        <v>8191633637</v>
      </c>
      <c r="E40" s="22">
        <v>950454719</v>
      </c>
      <c r="F40" s="22">
        <v>51044454804</v>
      </c>
    </row>
    <row r="41" spans="1:6" ht="15" customHeight="1" x14ac:dyDescent="0.3">
      <c r="A41" s="5" t="s">
        <v>16</v>
      </c>
      <c r="B41" s="5" t="s">
        <v>157</v>
      </c>
      <c r="C41" s="5" t="s">
        <v>158</v>
      </c>
      <c r="D41" s="22">
        <v>3160905313</v>
      </c>
      <c r="E41" s="22">
        <v>-44402269</v>
      </c>
      <c r="F41" s="22">
        <v>15784256946</v>
      </c>
    </row>
    <row r="42" spans="1:6" ht="15" customHeight="1" x14ac:dyDescent="0.3">
      <c r="A42" s="8" t="s">
        <v>159</v>
      </c>
      <c r="B42" s="8" t="s">
        <v>160</v>
      </c>
      <c r="C42" s="8" t="s">
        <v>161</v>
      </c>
      <c r="D42" s="20">
        <v>11275338096</v>
      </c>
      <c r="E42" s="20">
        <v>531155861</v>
      </c>
      <c r="F42" s="20">
        <v>63054859378</v>
      </c>
    </row>
    <row r="43" spans="1:6" ht="15" customHeight="1" x14ac:dyDescent="0.3">
      <c r="A43" s="8" t="s">
        <v>162</v>
      </c>
      <c r="B43" s="8" t="s">
        <v>163</v>
      </c>
      <c r="C43" s="8" t="s">
        <v>164</v>
      </c>
      <c r="D43" s="20">
        <v>302682009812</v>
      </c>
      <c r="E43" s="20">
        <v>278876186800</v>
      </c>
      <c r="F43" s="20">
        <v>320350715305</v>
      </c>
    </row>
    <row r="44" spans="1:6" ht="15" customHeight="1" x14ac:dyDescent="0.3">
      <c r="A44" s="8" t="s">
        <v>165</v>
      </c>
      <c r="B44" s="8" t="s">
        <v>166</v>
      </c>
      <c r="C44" s="8" t="s">
        <v>167</v>
      </c>
      <c r="D44" s="20">
        <v>-3669346664</v>
      </c>
      <c r="E44" s="20">
        <v>23805823012</v>
      </c>
      <c r="F44" s="20">
        <v>-21338052157</v>
      </c>
    </row>
    <row r="45" spans="1:6" ht="15" customHeight="1" x14ac:dyDescent="0.3">
      <c r="A45" s="5" t="s">
        <v>13</v>
      </c>
      <c r="B45" s="5" t="s">
        <v>168</v>
      </c>
      <c r="C45" s="5" t="s">
        <v>169</v>
      </c>
      <c r="D45" s="22">
        <v>11275338096</v>
      </c>
      <c r="E45" s="22">
        <v>531155861</v>
      </c>
      <c r="F45" s="22">
        <v>63054859378</v>
      </c>
    </row>
    <row r="46" spans="1:6" ht="15" customHeight="1" x14ac:dyDescent="0.3">
      <c r="A46" s="5" t="s">
        <v>16</v>
      </c>
      <c r="B46" s="5" t="s">
        <v>170</v>
      </c>
      <c r="C46" s="5" t="s">
        <v>171</v>
      </c>
      <c r="D46" s="22">
        <v>0</v>
      </c>
      <c r="E46" s="22">
        <v>0</v>
      </c>
      <c r="F46" s="22">
        <v>0</v>
      </c>
    </row>
    <row r="47" spans="1:6" ht="15" customHeight="1" x14ac:dyDescent="0.3">
      <c r="A47" s="5" t="s">
        <v>19</v>
      </c>
      <c r="B47" s="5" t="s">
        <v>172</v>
      </c>
      <c r="C47" s="5" t="s">
        <v>173</v>
      </c>
      <c r="D47" s="22">
        <v>-14944684760</v>
      </c>
      <c r="E47" s="22">
        <v>23274667151</v>
      </c>
      <c r="F47" s="22">
        <v>-84392911535</v>
      </c>
    </row>
    <row r="48" spans="1:6" ht="15" customHeight="1" x14ac:dyDescent="0.3">
      <c r="A48" s="8" t="s">
        <v>174</v>
      </c>
      <c r="B48" s="8" t="s">
        <v>175</v>
      </c>
      <c r="C48" s="8" t="s">
        <v>176</v>
      </c>
      <c r="D48" s="20">
        <v>299012663148</v>
      </c>
      <c r="E48" s="20">
        <v>302682009812</v>
      </c>
      <c r="F48" s="20">
        <v>299012663148</v>
      </c>
    </row>
    <row r="49" spans="1:6" ht="15" customHeight="1" x14ac:dyDescent="0.3">
      <c r="A49" s="8" t="s">
        <v>177</v>
      </c>
      <c r="B49" s="8" t="s">
        <v>178</v>
      </c>
      <c r="C49" s="8" t="s">
        <v>179</v>
      </c>
      <c r="D49" s="20">
        <v>0</v>
      </c>
      <c r="E49" s="20">
        <v>0</v>
      </c>
      <c r="F49" s="20">
        <v>0</v>
      </c>
    </row>
    <row r="50" spans="1:6" ht="15" customHeight="1" x14ac:dyDescent="0.3">
      <c r="A50" s="5" t="s">
        <v>1</v>
      </c>
      <c r="B50" s="5" t="s">
        <v>180</v>
      </c>
      <c r="C50" s="5" t="s">
        <v>181</v>
      </c>
      <c r="D50" s="21">
        <v>0</v>
      </c>
      <c r="E50" s="21">
        <v>0</v>
      </c>
      <c r="F50" s="21">
        <v>0</v>
      </c>
    </row>
    <row r="51" spans="1:6" ht="15" customHeight="1" x14ac:dyDescent="0.3">
      <c r="A51" s="9" t="s">
        <v>1</v>
      </c>
      <c r="B51" s="9" t="s">
        <v>1</v>
      </c>
      <c r="C51" s="9" t="s">
        <v>1</v>
      </c>
      <c r="D51" s="34" t="s">
        <v>1</v>
      </c>
      <c r="E51" s="34" t="s">
        <v>1</v>
      </c>
      <c r="F51" s="34"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4"/>
  <sheetViews>
    <sheetView topLeftCell="B24" workbookViewId="0">
      <selection activeCell="C36" sqref="C36"/>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7" customWidth="1"/>
    <col min="5" max="5" width="41.21875" style="17" customWidth="1"/>
    <col min="6" max="6" width="32.77734375" style="17" customWidth="1"/>
    <col min="7" max="7" width="29.77734375" style="17"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41" t="s">
        <v>311</v>
      </c>
      <c r="C2" s="41"/>
      <c r="D2" s="41"/>
      <c r="E2" s="41"/>
      <c r="F2" s="41"/>
      <c r="G2" s="41"/>
    </row>
    <row r="3" spans="1:7" ht="15" customHeight="1" x14ac:dyDescent="0.3">
      <c r="A3" s="15" t="s">
        <v>71</v>
      </c>
      <c r="B3" s="15" t="s">
        <v>71</v>
      </c>
      <c r="C3" s="15" t="s">
        <v>71</v>
      </c>
      <c r="D3" s="24" t="s">
        <v>71</v>
      </c>
      <c r="E3" s="25" t="s">
        <v>71</v>
      </c>
      <c r="F3" s="25" t="s">
        <v>71</v>
      </c>
      <c r="G3" s="26" t="s">
        <v>71</v>
      </c>
    </row>
    <row r="4" spans="1:7" ht="15" customHeight="1" x14ac:dyDescent="0.3">
      <c r="A4" s="15"/>
      <c r="B4" s="15" t="s">
        <v>185</v>
      </c>
      <c r="C4" s="15" t="s">
        <v>186</v>
      </c>
      <c r="D4" s="24"/>
      <c r="E4" s="25"/>
      <c r="F4" s="25"/>
      <c r="G4" s="26"/>
    </row>
    <row r="5" spans="1:7" ht="15" customHeight="1" x14ac:dyDescent="0.3">
      <c r="A5" s="14" t="s">
        <v>101</v>
      </c>
      <c r="B5" s="14" t="s">
        <v>312</v>
      </c>
      <c r="C5" s="14" t="s">
        <v>313</v>
      </c>
      <c r="D5" s="27"/>
      <c r="E5" s="28"/>
      <c r="F5" s="28"/>
      <c r="G5" s="29"/>
    </row>
    <row r="6" spans="1:7" ht="15" customHeight="1" x14ac:dyDescent="0.3">
      <c r="A6" s="15" t="s">
        <v>71</v>
      </c>
      <c r="B6" s="15" t="s">
        <v>71</v>
      </c>
      <c r="C6" s="15" t="s">
        <v>71</v>
      </c>
      <c r="D6" s="24" t="s">
        <v>71</v>
      </c>
      <c r="E6" s="25" t="s">
        <v>71</v>
      </c>
      <c r="F6" s="25" t="s">
        <v>71</v>
      </c>
      <c r="G6" s="26" t="s">
        <v>71</v>
      </c>
    </row>
    <row r="7" spans="1:7" ht="15" customHeight="1" x14ac:dyDescent="0.3">
      <c r="A7" s="15">
        <v>1</v>
      </c>
      <c r="B7" s="15" t="s">
        <v>351</v>
      </c>
      <c r="C7" s="15">
        <v>2246.1</v>
      </c>
      <c r="D7" s="24">
        <v>100</v>
      </c>
      <c r="E7" s="25">
        <v>24000</v>
      </c>
      <c r="F7" s="25">
        <v>2400000</v>
      </c>
      <c r="G7" s="26">
        <v>7.9197720824824794E-6</v>
      </c>
    </row>
    <row r="8" spans="1:7" ht="15" customHeight="1" x14ac:dyDescent="0.3">
      <c r="A8" s="15">
        <v>2</v>
      </c>
      <c r="B8" s="15" t="s">
        <v>352</v>
      </c>
      <c r="C8" s="15">
        <v>2246.1999999999998</v>
      </c>
      <c r="D8" s="24">
        <v>6300</v>
      </c>
      <c r="E8" s="25">
        <v>61800</v>
      </c>
      <c r="F8" s="25">
        <v>389340000</v>
      </c>
      <c r="G8" s="26">
        <v>1.2847850260807199E-3</v>
      </c>
    </row>
    <row r="9" spans="1:7" ht="15" customHeight="1" x14ac:dyDescent="0.3">
      <c r="A9" s="15">
        <v>3</v>
      </c>
      <c r="B9" s="15" t="s">
        <v>353</v>
      </c>
      <c r="C9" s="15">
        <v>2246.3000000000002</v>
      </c>
      <c r="D9" s="24">
        <v>288800</v>
      </c>
      <c r="E9" s="25">
        <v>38900</v>
      </c>
      <c r="F9" s="25">
        <v>11234320000</v>
      </c>
      <c r="G9" s="26">
        <v>3.7072189125697701E-2</v>
      </c>
    </row>
    <row r="10" spans="1:7" ht="15" customHeight="1" x14ac:dyDescent="0.3">
      <c r="A10" s="15">
        <v>4</v>
      </c>
      <c r="B10" s="15" t="s">
        <v>354</v>
      </c>
      <c r="C10" s="15">
        <v>2246.4</v>
      </c>
      <c r="D10" s="24">
        <v>100</v>
      </c>
      <c r="E10" s="25">
        <v>56800</v>
      </c>
      <c r="F10" s="25">
        <v>5680000</v>
      </c>
      <c r="G10" s="26">
        <v>1.8743460595208499E-5</v>
      </c>
    </row>
    <row r="11" spans="1:7" ht="15" customHeight="1" x14ac:dyDescent="0.3">
      <c r="A11" s="15">
        <v>5</v>
      </c>
      <c r="B11" s="15" t="s">
        <v>355</v>
      </c>
      <c r="C11" s="15">
        <v>2246.5</v>
      </c>
      <c r="D11" s="24">
        <v>379381</v>
      </c>
      <c r="E11" s="25">
        <v>35750</v>
      </c>
      <c r="F11" s="25">
        <v>13562870750</v>
      </c>
      <c r="G11" s="26">
        <v>4.4756185468403403E-2</v>
      </c>
    </row>
    <row r="12" spans="1:7" ht="15" customHeight="1" x14ac:dyDescent="0.3">
      <c r="A12" s="15">
        <v>6</v>
      </c>
      <c r="B12" s="15" t="s">
        <v>356</v>
      </c>
      <c r="C12" s="15">
        <v>2246.6</v>
      </c>
      <c r="D12" s="24">
        <v>5100</v>
      </c>
      <c r="E12" s="25">
        <v>68500</v>
      </c>
      <c r="F12" s="25">
        <v>349350000</v>
      </c>
      <c r="G12" s="26">
        <v>1.1528218237563601E-3</v>
      </c>
    </row>
    <row r="13" spans="1:7" ht="15" customHeight="1" x14ac:dyDescent="0.3">
      <c r="A13" s="15">
        <v>7</v>
      </c>
      <c r="B13" s="15" t="s">
        <v>357</v>
      </c>
      <c r="C13" s="15">
        <v>2246.6999999999998</v>
      </c>
      <c r="D13" s="24">
        <v>110414</v>
      </c>
      <c r="E13" s="25">
        <v>95800</v>
      </c>
      <c r="F13" s="25">
        <v>10577661200</v>
      </c>
      <c r="G13" s="26">
        <v>3.49052774457159E-2</v>
      </c>
    </row>
    <row r="14" spans="1:7" ht="15" customHeight="1" x14ac:dyDescent="0.3">
      <c r="A14" s="15">
        <v>8</v>
      </c>
      <c r="B14" s="15" t="s">
        <v>358</v>
      </c>
      <c r="C14" s="15">
        <v>2246.8000000000002</v>
      </c>
      <c r="D14" s="24">
        <v>190703</v>
      </c>
      <c r="E14" s="25">
        <v>72400</v>
      </c>
      <c r="F14" s="25">
        <v>13806897200</v>
      </c>
      <c r="G14" s="26">
        <v>4.5561449579277297E-2</v>
      </c>
    </row>
    <row r="15" spans="1:7" ht="15" customHeight="1" x14ac:dyDescent="0.3">
      <c r="A15" s="15">
        <v>9</v>
      </c>
      <c r="B15" s="15" t="s">
        <v>359</v>
      </c>
      <c r="C15" s="15">
        <v>2246.9</v>
      </c>
      <c r="D15" s="24">
        <v>119100</v>
      </c>
      <c r="E15" s="25">
        <v>26200</v>
      </c>
      <c r="F15" s="25">
        <v>3120420000</v>
      </c>
      <c r="G15" s="26">
        <v>1.02970896673417E-2</v>
      </c>
    </row>
    <row r="16" spans="1:7" ht="15" customHeight="1" x14ac:dyDescent="0.3">
      <c r="A16" s="15">
        <v>10</v>
      </c>
      <c r="B16" s="15" t="s">
        <v>360</v>
      </c>
      <c r="C16" s="33">
        <v>2246.1</v>
      </c>
      <c r="D16" s="24">
        <v>1150719</v>
      </c>
      <c r="E16" s="25">
        <v>29700</v>
      </c>
      <c r="F16" s="25">
        <v>34176354300</v>
      </c>
      <c r="G16" s="26">
        <v>0.11277872361090401</v>
      </c>
    </row>
    <row r="17" spans="1:7" ht="15" customHeight="1" x14ac:dyDescent="0.3">
      <c r="A17" s="15">
        <v>11</v>
      </c>
      <c r="B17" s="15" t="s">
        <v>361</v>
      </c>
      <c r="C17" s="15">
        <v>2246.11</v>
      </c>
      <c r="D17" s="24">
        <v>707512</v>
      </c>
      <c r="E17" s="25">
        <v>26400</v>
      </c>
      <c r="F17" s="25">
        <v>18678316800</v>
      </c>
      <c r="G17" s="26">
        <v>6.1636671641834798E-2</v>
      </c>
    </row>
    <row r="18" spans="1:7" ht="15" customHeight="1" x14ac:dyDescent="0.3">
      <c r="A18" s="15">
        <v>12</v>
      </c>
      <c r="B18" s="15" t="s">
        <v>362</v>
      </c>
      <c r="C18" s="15">
        <v>2246.12</v>
      </c>
      <c r="D18" s="24">
        <v>4300</v>
      </c>
      <c r="E18" s="25">
        <v>41800</v>
      </c>
      <c r="F18" s="25">
        <v>179740000</v>
      </c>
      <c r="G18" s="26">
        <v>5.9312493087724995E-4</v>
      </c>
    </row>
    <row r="19" spans="1:7" ht="15" customHeight="1" x14ac:dyDescent="0.3">
      <c r="A19" s="15">
        <v>13</v>
      </c>
      <c r="B19" s="15" t="s">
        <v>363</v>
      </c>
      <c r="C19" s="15">
        <v>2246.13</v>
      </c>
      <c r="D19" s="24">
        <v>559420</v>
      </c>
      <c r="E19" s="25">
        <v>25300</v>
      </c>
      <c r="F19" s="25">
        <v>14153326000</v>
      </c>
      <c r="G19" s="26">
        <v>4.6704631720447198E-2</v>
      </c>
    </row>
    <row r="20" spans="1:7" ht="15" customHeight="1" x14ac:dyDescent="0.3">
      <c r="A20" s="15">
        <v>14</v>
      </c>
      <c r="B20" s="15" t="s">
        <v>364</v>
      </c>
      <c r="C20" s="15">
        <v>2246.14</v>
      </c>
      <c r="D20" s="24">
        <v>187000</v>
      </c>
      <c r="E20" s="25">
        <v>77000</v>
      </c>
      <c r="F20" s="25">
        <v>14399000000</v>
      </c>
      <c r="G20" s="26">
        <v>4.7515332589860501E-2</v>
      </c>
    </row>
    <row r="21" spans="1:7" ht="15" customHeight="1" x14ac:dyDescent="0.3">
      <c r="A21" s="15">
        <v>15</v>
      </c>
      <c r="B21" s="15" t="s">
        <v>365</v>
      </c>
      <c r="C21" s="15">
        <v>2246.15</v>
      </c>
      <c r="D21" s="24">
        <v>158900</v>
      </c>
      <c r="E21" s="25">
        <v>88400</v>
      </c>
      <c r="F21" s="25">
        <v>14046760000</v>
      </c>
      <c r="G21" s="26">
        <v>4.6352974040554801E-2</v>
      </c>
    </row>
    <row r="22" spans="1:7" ht="15" customHeight="1" x14ac:dyDescent="0.3">
      <c r="A22" s="15">
        <v>16</v>
      </c>
      <c r="B22" s="15" t="s">
        <v>366</v>
      </c>
      <c r="C22" s="15">
        <v>2246.16</v>
      </c>
      <c r="D22" s="24">
        <v>325800</v>
      </c>
      <c r="E22" s="25">
        <v>35300</v>
      </c>
      <c r="F22" s="25">
        <v>11500740000</v>
      </c>
      <c r="G22" s="26">
        <v>3.7951349824954003E-2</v>
      </c>
    </row>
    <row r="23" spans="1:7" ht="15" customHeight="1" x14ac:dyDescent="0.3">
      <c r="A23" s="15">
        <v>17</v>
      </c>
      <c r="B23" s="15" t="s">
        <v>367</v>
      </c>
      <c r="C23" s="15">
        <v>2246.17</v>
      </c>
      <c r="D23" s="24">
        <v>100</v>
      </c>
      <c r="E23" s="25">
        <v>49000</v>
      </c>
      <c r="F23" s="25">
        <v>4900000</v>
      </c>
      <c r="G23" s="26">
        <v>1.6169534668401699E-5</v>
      </c>
    </row>
    <row r="24" spans="1:7" ht="15" customHeight="1" x14ac:dyDescent="0.3">
      <c r="A24" s="15">
        <v>18</v>
      </c>
      <c r="B24" s="15" t="s">
        <v>368</v>
      </c>
      <c r="C24" s="15">
        <v>2246.1799999999998</v>
      </c>
      <c r="D24" s="24">
        <v>813314</v>
      </c>
      <c r="E24" s="25">
        <v>16350</v>
      </c>
      <c r="F24" s="25">
        <v>13297683900</v>
      </c>
      <c r="G24" s="26">
        <v>4.3881094047040298E-2</v>
      </c>
    </row>
    <row r="25" spans="1:7" ht="15" customHeight="1" x14ac:dyDescent="0.3">
      <c r="A25" s="15">
        <v>19</v>
      </c>
      <c r="B25" s="15" t="s">
        <v>369</v>
      </c>
      <c r="C25" s="15">
        <v>2246.19</v>
      </c>
      <c r="D25" s="24">
        <v>100</v>
      </c>
      <c r="E25" s="25">
        <v>17450</v>
      </c>
      <c r="F25" s="25">
        <v>1745000</v>
      </c>
      <c r="G25" s="26">
        <v>5.7583342849716398E-6</v>
      </c>
    </row>
    <row r="26" spans="1:7" ht="15" customHeight="1" x14ac:dyDescent="0.3">
      <c r="A26" s="15">
        <v>20</v>
      </c>
      <c r="B26" s="15" t="s">
        <v>370</v>
      </c>
      <c r="C26" s="33">
        <v>2246.1999999999998</v>
      </c>
      <c r="D26" s="24">
        <v>390500</v>
      </c>
      <c r="E26" s="25">
        <v>30250</v>
      </c>
      <c r="F26" s="25">
        <v>11812625000</v>
      </c>
      <c r="G26" s="26">
        <v>3.8980540706597698E-2</v>
      </c>
    </row>
    <row r="27" spans="1:7" ht="15" customHeight="1" x14ac:dyDescent="0.3">
      <c r="A27" s="15">
        <v>21</v>
      </c>
      <c r="B27" s="15" t="s">
        <v>371</v>
      </c>
      <c r="C27" s="15">
        <v>2246.21</v>
      </c>
      <c r="D27" s="24">
        <v>251900</v>
      </c>
      <c r="E27" s="25">
        <v>58000</v>
      </c>
      <c r="F27" s="25">
        <v>14610200000</v>
      </c>
      <c r="G27" s="26">
        <v>4.8212272533119001E-2</v>
      </c>
    </row>
    <row r="28" spans="1:7" ht="15" customHeight="1" x14ac:dyDescent="0.3">
      <c r="A28" s="15">
        <v>22</v>
      </c>
      <c r="B28" s="15" t="s">
        <v>372</v>
      </c>
      <c r="C28" s="15">
        <v>2246.2199999999998</v>
      </c>
      <c r="D28" s="24">
        <v>502605</v>
      </c>
      <c r="E28" s="25">
        <v>17100</v>
      </c>
      <c r="F28" s="25">
        <v>8594545500</v>
      </c>
      <c r="G28" s="26">
        <v>2.8361183963552299E-2</v>
      </c>
    </row>
    <row r="29" spans="1:7" ht="15" customHeight="1" x14ac:dyDescent="0.3">
      <c r="A29" s="15">
        <v>23</v>
      </c>
      <c r="B29" s="15" t="s">
        <v>373</v>
      </c>
      <c r="C29" s="15">
        <v>2246.23</v>
      </c>
      <c r="D29" s="24">
        <v>216687</v>
      </c>
      <c r="E29" s="25">
        <v>57500</v>
      </c>
      <c r="F29" s="25">
        <v>12459502500</v>
      </c>
      <c r="G29" s="26">
        <v>4.1115175025466903E-2</v>
      </c>
    </row>
    <row r="30" spans="1:7" ht="15" customHeight="1" x14ac:dyDescent="0.3">
      <c r="A30" s="15">
        <v>24</v>
      </c>
      <c r="B30" s="15" t="s">
        <v>374</v>
      </c>
      <c r="C30" s="15">
        <v>2246.2399999999998</v>
      </c>
      <c r="D30" s="24">
        <v>300</v>
      </c>
      <c r="E30" s="25">
        <v>124000</v>
      </c>
      <c r="F30" s="25">
        <v>37200000</v>
      </c>
      <c r="G30" s="26">
        <v>1.22756467278478E-4</v>
      </c>
    </row>
    <row r="31" spans="1:7" ht="15" customHeight="1" x14ac:dyDescent="0.3">
      <c r="A31" s="15">
        <v>25</v>
      </c>
      <c r="B31" s="15" t="s">
        <v>375</v>
      </c>
      <c r="C31" s="15">
        <v>2246.25</v>
      </c>
      <c r="D31" s="24">
        <v>738114</v>
      </c>
      <c r="E31" s="25">
        <v>17750</v>
      </c>
      <c r="F31" s="25">
        <v>13101523500</v>
      </c>
      <c r="G31" s="26">
        <v>4.3233783355536702E-2</v>
      </c>
    </row>
    <row r="32" spans="1:7" ht="15" customHeight="1" x14ac:dyDescent="0.3">
      <c r="A32" s="15">
        <v>26</v>
      </c>
      <c r="B32" s="15" t="s">
        <v>376</v>
      </c>
      <c r="C32" s="15">
        <v>2246.2600000000002</v>
      </c>
      <c r="D32" s="24">
        <v>53200</v>
      </c>
      <c r="E32" s="25">
        <v>169600</v>
      </c>
      <c r="F32" s="25">
        <v>9022720000</v>
      </c>
      <c r="G32" s="26">
        <v>2.97741191516901E-2</v>
      </c>
    </row>
    <row r="33" spans="1:7" ht="15" customHeight="1" x14ac:dyDescent="0.3">
      <c r="A33" s="15">
        <v>27</v>
      </c>
      <c r="B33" s="15" t="s">
        <v>377</v>
      </c>
      <c r="C33" s="15">
        <v>2246.27</v>
      </c>
      <c r="D33" s="24">
        <v>23400</v>
      </c>
      <c r="E33" s="25">
        <v>209000</v>
      </c>
      <c r="F33" s="25">
        <v>4890600000</v>
      </c>
      <c r="G33" s="26">
        <v>1.61385155610787E-2</v>
      </c>
    </row>
    <row r="34" spans="1:7" ht="15" customHeight="1" x14ac:dyDescent="0.3">
      <c r="A34" s="15">
        <v>28</v>
      </c>
      <c r="B34" s="15" t="s">
        <v>378</v>
      </c>
      <c r="C34" s="15">
        <v>2246.2800000000002</v>
      </c>
      <c r="D34" s="24">
        <v>100</v>
      </c>
      <c r="E34" s="25">
        <v>61200</v>
      </c>
      <c r="F34" s="25">
        <v>6120000</v>
      </c>
      <c r="G34" s="26">
        <v>2.0195418810330301E-5</v>
      </c>
    </row>
    <row r="35" spans="1:7" ht="15" customHeight="1" x14ac:dyDescent="0.3">
      <c r="A35" s="15">
        <v>29</v>
      </c>
      <c r="B35" s="15" t="s">
        <v>379</v>
      </c>
      <c r="C35" s="15">
        <v>2246.29</v>
      </c>
      <c r="D35" s="24">
        <v>629000</v>
      </c>
      <c r="E35" s="25">
        <v>28650</v>
      </c>
      <c r="F35" s="25">
        <v>18020850000</v>
      </c>
      <c r="G35" s="26">
        <v>5.94670936385851E-2</v>
      </c>
    </row>
    <row r="36" spans="1:7" ht="15" customHeight="1" x14ac:dyDescent="0.3">
      <c r="A36" s="15">
        <v>30</v>
      </c>
      <c r="B36" s="15" t="s">
        <v>380</v>
      </c>
      <c r="C36" s="33">
        <v>2246.3000000000002</v>
      </c>
      <c r="D36" s="24">
        <v>26500</v>
      </c>
      <c r="E36" s="25">
        <v>33650</v>
      </c>
      <c r="F36" s="25">
        <v>891725000</v>
      </c>
      <c r="G36" s="26">
        <v>2.94260781677154E-3</v>
      </c>
    </row>
    <row r="37" spans="1:7" ht="15" customHeight="1" x14ac:dyDescent="0.3">
      <c r="A37" s="15" t="s">
        <v>1</v>
      </c>
      <c r="B37" s="15" t="s">
        <v>185</v>
      </c>
      <c r="C37" s="15" t="s">
        <v>314</v>
      </c>
      <c r="D37" s="24"/>
      <c r="E37" s="25"/>
      <c r="F37" s="25">
        <v>266935116650</v>
      </c>
      <c r="G37" s="26">
        <v>0.88086053528286401</v>
      </c>
    </row>
    <row r="38" spans="1:7" ht="15" customHeight="1" x14ac:dyDescent="0.3">
      <c r="A38" s="14" t="s">
        <v>315</v>
      </c>
      <c r="B38" s="14" t="s">
        <v>316</v>
      </c>
      <c r="C38" s="14" t="s">
        <v>317</v>
      </c>
      <c r="D38" s="27"/>
      <c r="E38" s="28"/>
      <c r="F38" s="28"/>
      <c r="G38" s="29"/>
    </row>
    <row r="39" spans="1:7" ht="15" customHeight="1" x14ac:dyDescent="0.3">
      <c r="A39" s="15" t="s">
        <v>71</v>
      </c>
      <c r="B39" s="15" t="s">
        <v>71</v>
      </c>
      <c r="C39" s="15" t="s">
        <v>71</v>
      </c>
      <c r="D39" s="24" t="s">
        <v>71</v>
      </c>
      <c r="E39" s="25" t="s">
        <v>71</v>
      </c>
      <c r="F39" s="25" t="s">
        <v>71</v>
      </c>
      <c r="G39" s="26" t="s">
        <v>71</v>
      </c>
    </row>
    <row r="40" spans="1:7" ht="15" customHeight="1" x14ac:dyDescent="0.3">
      <c r="A40" s="15" t="s">
        <v>1</v>
      </c>
      <c r="B40" s="15" t="s">
        <v>185</v>
      </c>
      <c r="C40" s="15" t="s">
        <v>318</v>
      </c>
      <c r="D40" s="24"/>
      <c r="E40" s="25"/>
      <c r="F40" s="25">
        <v>0</v>
      </c>
      <c r="G40" s="26">
        <v>0</v>
      </c>
    </row>
    <row r="41" spans="1:7" ht="15" customHeight="1" x14ac:dyDescent="0.3">
      <c r="A41" s="14" t="s">
        <v>149</v>
      </c>
      <c r="B41" s="14" t="s">
        <v>319</v>
      </c>
      <c r="C41" s="14" t="s">
        <v>320</v>
      </c>
      <c r="D41" s="27"/>
      <c r="E41" s="28"/>
      <c r="F41" s="28"/>
      <c r="G41" s="29"/>
    </row>
    <row r="42" spans="1:7" ht="15" customHeight="1" x14ac:dyDescent="0.3">
      <c r="A42" s="15" t="s">
        <v>71</v>
      </c>
      <c r="B42" s="15" t="s">
        <v>71</v>
      </c>
      <c r="C42" s="15" t="s">
        <v>71</v>
      </c>
      <c r="D42" s="24" t="s">
        <v>71</v>
      </c>
      <c r="E42" s="25" t="s">
        <v>71</v>
      </c>
      <c r="F42" s="25" t="s">
        <v>71</v>
      </c>
      <c r="G42" s="26" t="s">
        <v>71</v>
      </c>
    </row>
    <row r="43" spans="1:7" ht="15" customHeight="1" x14ac:dyDescent="0.3">
      <c r="A43" s="15">
        <v>1</v>
      </c>
      <c r="B43" s="19" t="s">
        <v>381</v>
      </c>
      <c r="C43" s="15">
        <v>2251.1</v>
      </c>
      <c r="D43" s="24"/>
      <c r="E43" s="25"/>
      <c r="F43" s="25">
        <v>0</v>
      </c>
      <c r="G43" s="26">
        <v>0</v>
      </c>
    </row>
    <row r="44" spans="1:7" ht="15" customHeight="1" x14ac:dyDescent="0.3">
      <c r="A44" s="15">
        <v>2</v>
      </c>
      <c r="B44" s="19" t="s">
        <v>382</v>
      </c>
      <c r="C44" s="15">
        <v>2251.1999999999998</v>
      </c>
      <c r="D44" s="24"/>
      <c r="E44" s="25"/>
      <c r="F44" s="25">
        <v>0</v>
      </c>
      <c r="G44" s="26">
        <v>0</v>
      </c>
    </row>
    <row r="45" spans="1:7" ht="15" customHeight="1" x14ac:dyDescent="0.3">
      <c r="A45" s="15" t="s">
        <v>1</v>
      </c>
      <c r="B45" s="15" t="s">
        <v>185</v>
      </c>
      <c r="C45" s="15" t="s">
        <v>321</v>
      </c>
      <c r="D45" s="24"/>
      <c r="E45" s="25"/>
      <c r="F45" s="25">
        <v>0</v>
      </c>
      <c r="G45" s="26">
        <v>0</v>
      </c>
    </row>
    <row r="46" spans="1:7" ht="15" customHeight="1" x14ac:dyDescent="0.3">
      <c r="A46" s="14" t="s">
        <v>322</v>
      </c>
      <c r="B46" s="14" t="s">
        <v>323</v>
      </c>
      <c r="C46" s="14" t="s">
        <v>324</v>
      </c>
      <c r="D46" s="27"/>
      <c r="E46" s="28"/>
      <c r="F46" s="28"/>
      <c r="G46" s="29"/>
    </row>
    <row r="47" spans="1:7" ht="15" customHeight="1" x14ac:dyDescent="0.3">
      <c r="A47" s="15" t="s">
        <v>71</v>
      </c>
      <c r="B47" s="15" t="s">
        <v>71</v>
      </c>
      <c r="C47" s="15" t="s">
        <v>71</v>
      </c>
      <c r="D47" s="24" t="s">
        <v>71</v>
      </c>
      <c r="E47" s="25" t="s">
        <v>71</v>
      </c>
      <c r="F47" s="25" t="s">
        <v>71</v>
      </c>
      <c r="G47" s="26" t="s">
        <v>71</v>
      </c>
    </row>
    <row r="48" spans="1:7" ht="15" customHeight="1" x14ac:dyDescent="0.3">
      <c r="A48" s="15">
        <v>1</v>
      </c>
      <c r="B48" s="19" t="s">
        <v>383</v>
      </c>
      <c r="C48" s="15">
        <v>2253.1</v>
      </c>
      <c r="D48" s="24"/>
      <c r="E48" s="25"/>
      <c r="F48" s="25">
        <v>1191025000</v>
      </c>
      <c r="G48" s="26">
        <v>3.9302693935577898E-3</v>
      </c>
    </row>
    <row r="49" spans="1:7" ht="15" customHeight="1" x14ac:dyDescent="0.3">
      <c r="A49" s="15">
        <v>1.1000000000000001</v>
      </c>
      <c r="B49" s="19" t="s">
        <v>384</v>
      </c>
      <c r="C49" s="15" t="s">
        <v>385</v>
      </c>
      <c r="D49" s="24">
        <v>390500</v>
      </c>
      <c r="E49" s="25">
        <v>3050</v>
      </c>
      <c r="F49" s="25">
        <v>1191025000</v>
      </c>
      <c r="G49" s="26">
        <v>3.9302693935577898E-3</v>
      </c>
    </row>
    <row r="50" spans="1:7" ht="15" customHeight="1" x14ac:dyDescent="0.3">
      <c r="A50" s="15">
        <v>2</v>
      </c>
      <c r="B50" s="19" t="s">
        <v>386</v>
      </c>
      <c r="C50" s="15">
        <v>2253.1999999999998</v>
      </c>
      <c r="D50" s="24"/>
      <c r="E50" s="25"/>
      <c r="F50" s="25">
        <v>0</v>
      </c>
      <c r="G50" s="26">
        <v>0</v>
      </c>
    </row>
    <row r="51" spans="1:7" ht="15" customHeight="1" x14ac:dyDescent="0.3">
      <c r="A51" s="15" t="s">
        <v>1</v>
      </c>
      <c r="B51" s="15" t="s">
        <v>185</v>
      </c>
      <c r="C51" s="15" t="s">
        <v>325</v>
      </c>
      <c r="D51" s="24"/>
      <c r="E51" s="25"/>
      <c r="F51" s="25">
        <v>1191025000</v>
      </c>
      <c r="G51" s="26">
        <v>3.9302693935577898E-3</v>
      </c>
    </row>
    <row r="52" spans="1:7" ht="15" customHeight="1" x14ac:dyDescent="0.3">
      <c r="A52" s="15" t="s">
        <v>1</v>
      </c>
      <c r="B52" s="15" t="s">
        <v>326</v>
      </c>
      <c r="C52" s="15" t="s">
        <v>327</v>
      </c>
      <c r="D52" s="24"/>
      <c r="E52" s="25"/>
      <c r="F52" s="25">
        <v>268126141650</v>
      </c>
      <c r="G52" s="26">
        <v>0.88479080467642202</v>
      </c>
    </row>
    <row r="53" spans="1:7" ht="15" customHeight="1" x14ac:dyDescent="0.3">
      <c r="A53" s="14" t="s">
        <v>328</v>
      </c>
      <c r="B53" s="14" t="s">
        <v>329</v>
      </c>
      <c r="C53" s="14" t="s">
        <v>330</v>
      </c>
      <c r="D53" s="27"/>
      <c r="E53" s="28"/>
      <c r="F53" s="28"/>
      <c r="G53" s="29"/>
    </row>
    <row r="54" spans="1:7" ht="15" customHeight="1" x14ac:dyDescent="0.3">
      <c r="A54" s="15" t="s">
        <v>71</v>
      </c>
      <c r="B54" s="15" t="s">
        <v>71</v>
      </c>
      <c r="C54" s="15" t="s">
        <v>71</v>
      </c>
      <c r="D54" s="24" t="s">
        <v>71</v>
      </c>
      <c r="E54" s="25" t="s">
        <v>71</v>
      </c>
      <c r="F54" s="25" t="s">
        <v>71</v>
      </c>
      <c r="G54" s="26" t="s">
        <v>71</v>
      </c>
    </row>
    <row r="55" spans="1:7" ht="15" customHeight="1" x14ac:dyDescent="0.3">
      <c r="A55" s="15">
        <v>1</v>
      </c>
      <c r="B55" s="19" t="s">
        <v>387</v>
      </c>
      <c r="C55" s="15">
        <v>2256.1</v>
      </c>
      <c r="D55" s="24"/>
      <c r="E55" s="25"/>
      <c r="F55" s="25">
        <v>342300000</v>
      </c>
      <c r="G55" s="26">
        <v>1.12955749326406E-3</v>
      </c>
    </row>
    <row r="56" spans="1:7" ht="15" customHeight="1" x14ac:dyDescent="0.3">
      <c r="A56" s="15">
        <v>2</v>
      </c>
      <c r="B56" s="19" t="s">
        <v>388</v>
      </c>
      <c r="C56" s="15">
        <v>2256.1999999999998</v>
      </c>
      <c r="D56" s="24"/>
      <c r="E56" s="25"/>
      <c r="F56" s="25">
        <v>0</v>
      </c>
      <c r="G56" s="26">
        <v>0</v>
      </c>
    </row>
    <row r="57" spans="1:7" ht="15" customHeight="1" x14ac:dyDescent="0.3">
      <c r="A57" s="15">
        <v>3</v>
      </c>
      <c r="B57" s="19" t="s">
        <v>389</v>
      </c>
      <c r="C57" s="15">
        <v>2256.3000000000002</v>
      </c>
      <c r="D57" s="24"/>
      <c r="E57" s="25"/>
      <c r="F57" s="25">
        <v>0</v>
      </c>
      <c r="G57" s="26">
        <v>0</v>
      </c>
    </row>
    <row r="58" spans="1:7" ht="15" customHeight="1" x14ac:dyDescent="0.3">
      <c r="A58" s="15">
        <v>4</v>
      </c>
      <c r="B58" s="19" t="s">
        <v>390</v>
      </c>
      <c r="C58" s="15">
        <v>2256.4</v>
      </c>
      <c r="D58" s="24"/>
      <c r="E58" s="25"/>
      <c r="F58" s="25">
        <v>0</v>
      </c>
      <c r="G58" s="26">
        <v>0</v>
      </c>
    </row>
    <row r="59" spans="1:7" ht="15" customHeight="1" x14ac:dyDescent="0.3">
      <c r="A59" s="15">
        <v>5</v>
      </c>
      <c r="B59" s="19" t="s">
        <v>391</v>
      </c>
      <c r="C59" s="15">
        <v>2256.5</v>
      </c>
      <c r="D59" s="24"/>
      <c r="E59" s="25"/>
      <c r="F59" s="25">
        <v>0</v>
      </c>
      <c r="G59" s="26">
        <v>0</v>
      </c>
    </row>
    <row r="60" spans="1:7" ht="15" customHeight="1" x14ac:dyDescent="0.3">
      <c r="A60" s="15">
        <v>6</v>
      </c>
      <c r="B60" s="19" t="s">
        <v>392</v>
      </c>
      <c r="C60" s="15">
        <v>2256.6</v>
      </c>
      <c r="D60" s="24"/>
      <c r="E60" s="25"/>
      <c r="F60" s="25">
        <v>0</v>
      </c>
      <c r="G60" s="26">
        <v>0</v>
      </c>
    </row>
    <row r="61" spans="1:7" ht="15" customHeight="1" x14ac:dyDescent="0.3">
      <c r="A61" s="15">
        <v>7</v>
      </c>
      <c r="B61" s="19" t="s">
        <v>393</v>
      </c>
      <c r="C61" s="15">
        <v>2256.6999999999998</v>
      </c>
      <c r="D61" s="24"/>
      <c r="E61" s="25"/>
      <c r="F61" s="25">
        <v>0</v>
      </c>
      <c r="G61" s="26">
        <v>0</v>
      </c>
    </row>
    <row r="62" spans="1:7" ht="15" customHeight="1" x14ac:dyDescent="0.3">
      <c r="A62" s="15" t="s">
        <v>1</v>
      </c>
      <c r="B62" s="15" t="s">
        <v>185</v>
      </c>
      <c r="C62" s="15" t="s">
        <v>331</v>
      </c>
      <c r="D62" s="24"/>
      <c r="E62" s="25"/>
      <c r="F62" s="25">
        <v>342300000</v>
      </c>
      <c r="G62" s="26">
        <v>1.12955749326406E-3</v>
      </c>
    </row>
    <row r="63" spans="1:7" ht="15" customHeight="1" x14ac:dyDescent="0.3">
      <c r="A63" s="14" t="s">
        <v>332</v>
      </c>
      <c r="B63" s="14" t="s">
        <v>69</v>
      </c>
      <c r="C63" s="14" t="s">
        <v>333</v>
      </c>
      <c r="D63" s="27"/>
      <c r="E63" s="28"/>
      <c r="F63" s="28"/>
      <c r="G63" s="29"/>
    </row>
    <row r="64" spans="1:7" ht="15" customHeight="1" x14ac:dyDescent="0.3">
      <c r="A64" s="15" t="s">
        <v>1</v>
      </c>
      <c r="B64" s="15" t="s">
        <v>334</v>
      </c>
      <c r="C64" s="15" t="s">
        <v>335</v>
      </c>
      <c r="D64" s="24"/>
      <c r="E64" s="25"/>
      <c r="F64" s="25">
        <v>34570582075</v>
      </c>
      <c r="G64" s="26">
        <v>0.114079637830314</v>
      </c>
    </row>
    <row r="65" spans="1:7" ht="15" customHeight="1" x14ac:dyDescent="0.3">
      <c r="A65" s="15" t="s">
        <v>71</v>
      </c>
      <c r="B65" s="15" t="s">
        <v>71</v>
      </c>
      <c r="C65" s="15" t="s">
        <v>71</v>
      </c>
      <c r="D65" s="24" t="s">
        <v>71</v>
      </c>
      <c r="E65" s="25" t="s">
        <v>71</v>
      </c>
      <c r="F65" s="25" t="s">
        <v>71</v>
      </c>
      <c r="G65" s="26" t="s">
        <v>71</v>
      </c>
    </row>
    <row r="66" spans="1:7" ht="15" customHeight="1" x14ac:dyDescent="0.3">
      <c r="A66" s="15">
        <v>1.1000000000000001</v>
      </c>
      <c r="B66" s="19" t="s">
        <v>394</v>
      </c>
      <c r="C66" s="15">
        <v>2259.1</v>
      </c>
      <c r="D66" s="24"/>
      <c r="E66" s="25"/>
      <c r="F66" s="25">
        <v>34570582075</v>
      </c>
      <c r="G66" s="26">
        <v>0.114079637830314</v>
      </c>
    </row>
    <row r="67" spans="1:7" ht="15" customHeight="1" x14ac:dyDescent="0.3">
      <c r="A67" s="15">
        <v>1.2</v>
      </c>
      <c r="B67" s="19" t="s">
        <v>395</v>
      </c>
      <c r="C67" s="15">
        <v>2259.1999999999998</v>
      </c>
      <c r="D67" s="24"/>
      <c r="E67" s="25"/>
      <c r="F67" s="25">
        <v>0</v>
      </c>
      <c r="G67" s="26">
        <v>0</v>
      </c>
    </row>
    <row r="68" spans="1:7" ht="15" customHeight="1" x14ac:dyDescent="0.3">
      <c r="A68" s="15" t="s">
        <v>1</v>
      </c>
      <c r="B68" s="15" t="s">
        <v>72</v>
      </c>
      <c r="C68" s="15" t="s">
        <v>336</v>
      </c>
      <c r="D68" s="24"/>
      <c r="E68" s="25"/>
      <c r="F68" s="25">
        <v>0</v>
      </c>
      <c r="G68" s="26">
        <v>0</v>
      </c>
    </row>
    <row r="69" spans="1:7" ht="15" customHeight="1" x14ac:dyDescent="0.3">
      <c r="A69" s="15" t="s">
        <v>71</v>
      </c>
      <c r="B69" s="15" t="s">
        <v>71</v>
      </c>
      <c r="C69" s="15" t="s">
        <v>71</v>
      </c>
      <c r="D69" s="24" t="s">
        <v>71</v>
      </c>
      <c r="E69" s="25" t="s">
        <v>71</v>
      </c>
      <c r="F69" s="25" t="s">
        <v>71</v>
      </c>
      <c r="G69" s="26" t="s">
        <v>71</v>
      </c>
    </row>
    <row r="70" spans="1:7" ht="15" customHeight="1" x14ac:dyDescent="0.3">
      <c r="A70" s="15" t="s">
        <v>1</v>
      </c>
      <c r="B70" s="15"/>
      <c r="C70" s="15"/>
      <c r="D70" s="30" t="s">
        <v>1</v>
      </c>
      <c r="E70" s="31" t="s">
        <v>1</v>
      </c>
      <c r="F70" s="31"/>
      <c r="G70" s="26"/>
    </row>
    <row r="71" spans="1:7" ht="15" customHeight="1" x14ac:dyDescent="0.3">
      <c r="A71" s="15">
        <v>3</v>
      </c>
      <c r="B71" s="19" t="s">
        <v>396</v>
      </c>
      <c r="C71" s="15">
        <v>2261.1</v>
      </c>
      <c r="D71" s="30"/>
      <c r="E71" s="31"/>
      <c r="F71" s="31">
        <v>0</v>
      </c>
      <c r="G71" s="26">
        <v>0</v>
      </c>
    </row>
    <row r="72" spans="1:7" ht="15" customHeight="1" x14ac:dyDescent="0.3">
      <c r="A72" s="15" t="s">
        <v>1</v>
      </c>
      <c r="B72" s="15" t="s">
        <v>185</v>
      </c>
      <c r="C72" s="15" t="s">
        <v>337</v>
      </c>
      <c r="D72" s="24"/>
      <c r="E72" s="25"/>
      <c r="F72" s="25">
        <v>34570582075</v>
      </c>
      <c r="G72" s="26">
        <v>0.114079637830314</v>
      </c>
    </row>
    <row r="73" spans="1:7" ht="15" customHeight="1" x14ac:dyDescent="0.3">
      <c r="A73" s="14" t="s">
        <v>165</v>
      </c>
      <c r="B73" s="14" t="s">
        <v>338</v>
      </c>
      <c r="C73" s="14" t="s">
        <v>339</v>
      </c>
      <c r="D73" s="27"/>
      <c r="E73" s="28"/>
      <c r="F73" s="28">
        <v>303039023725</v>
      </c>
      <c r="G73" s="29">
        <v>1</v>
      </c>
    </row>
    <row r="74" spans="1:7" ht="15.6" x14ac:dyDescent="0.3">
      <c r="A74" s="16" t="s">
        <v>1</v>
      </c>
      <c r="B74" s="16" t="s">
        <v>1</v>
      </c>
      <c r="C74" s="16" t="s">
        <v>1</v>
      </c>
      <c r="D74" s="32" t="s">
        <v>1</v>
      </c>
      <c r="E74" s="32" t="s">
        <v>1</v>
      </c>
      <c r="F74" s="32" t="s">
        <v>1</v>
      </c>
      <c r="G74" s="32"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2" t="s">
        <v>10</v>
      </c>
      <c r="B1" s="42" t="s">
        <v>187</v>
      </c>
      <c r="C1" s="42" t="s">
        <v>188</v>
      </c>
      <c r="D1" s="42" t="s">
        <v>189</v>
      </c>
      <c r="E1" s="42" t="s">
        <v>190</v>
      </c>
      <c r="F1" s="42" t="s">
        <v>191</v>
      </c>
      <c r="G1" s="42" t="s">
        <v>192</v>
      </c>
      <c r="H1" s="42"/>
      <c r="I1" s="42" t="s">
        <v>193</v>
      </c>
      <c r="J1" s="42"/>
    </row>
    <row r="2" spans="1:10" ht="15" customHeight="1" x14ac:dyDescent="0.25">
      <c r="A2" s="42"/>
      <c r="B2" s="42"/>
      <c r="C2" s="42"/>
      <c r="D2" s="42"/>
      <c r="E2" s="42"/>
      <c r="F2" s="42"/>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8">
        <v>0</v>
      </c>
      <c r="I6" s="8"/>
      <c r="J6" s="18">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8">
        <v>0</v>
      </c>
      <c r="I10" s="8"/>
      <c r="J10" s="18">
        <v>0</v>
      </c>
    </row>
    <row r="11" spans="1:10" ht="15" customHeight="1" x14ac:dyDescent="0.3">
      <c r="A11" s="8" t="s">
        <v>201</v>
      </c>
      <c r="B11" s="8" t="s">
        <v>202</v>
      </c>
      <c r="C11" s="8" t="s">
        <v>1</v>
      </c>
      <c r="D11" s="8" t="s">
        <v>1</v>
      </c>
      <c r="E11" s="8" t="s">
        <v>1</v>
      </c>
      <c r="F11" s="8" t="s">
        <v>1</v>
      </c>
      <c r="G11" s="8"/>
      <c r="H11" s="18">
        <v>0</v>
      </c>
      <c r="I11" s="8"/>
      <c r="J11" s="18">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8">
        <v>0</v>
      </c>
      <c r="I15" s="8"/>
      <c r="J15" s="18">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8">
        <v>0</v>
      </c>
      <c r="I19" s="8"/>
      <c r="J19" s="18">
        <v>0</v>
      </c>
    </row>
    <row r="20" spans="1:10" ht="15" customHeight="1" x14ac:dyDescent="0.3">
      <c r="A20" s="8" t="s">
        <v>207</v>
      </c>
      <c r="B20" s="8" t="s">
        <v>208</v>
      </c>
      <c r="C20" s="8" t="s">
        <v>1</v>
      </c>
      <c r="D20" s="8" t="s">
        <v>1</v>
      </c>
      <c r="E20" s="8" t="s">
        <v>1</v>
      </c>
      <c r="F20" s="8" t="s">
        <v>1</v>
      </c>
      <c r="G20" s="8"/>
      <c r="H20" s="18">
        <v>0</v>
      </c>
      <c r="I20" s="8"/>
      <c r="J20" s="18">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0"/>
      <c r="E2" s="20"/>
    </row>
    <row r="3" spans="1:5" ht="15" customHeight="1" x14ac:dyDescent="0.3">
      <c r="A3" s="5" t="s">
        <v>13</v>
      </c>
      <c r="B3" s="5" t="s">
        <v>212</v>
      </c>
      <c r="C3" s="5" t="s">
        <v>213</v>
      </c>
      <c r="D3" s="21">
        <v>1.22310580600758E-2</v>
      </c>
      <c r="E3" s="21">
        <v>1.18365723322458E-2</v>
      </c>
    </row>
    <row r="4" spans="1:5" ht="15" customHeight="1" x14ac:dyDescent="0.3">
      <c r="A4" s="5" t="s">
        <v>16</v>
      </c>
      <c r="B4" s="5" t="s">
        <v>214</v>
      </c>
      <c r="C4" s="5" t="s">
        <v>215</v>
      </c>
      <c r="D4" s="21">
        <v>1.37914503354437E-3</v>
      </c>
      <c r="E4" s="21">
        <v>1.3327511643843101E-3</v>
      </c>
    </row>
    <row r="5" spans="1:5" ht="15" customHeight="1" x14ac:dyDescent="0.3">
      <c r="A5" s="5" t="s">
        <v>19</v>
      </c>
      <c r="B5" s="5" t="s">
        <v>216</v>
      </c>
      <c r="C5" s="5" t="s">
        <v>217</v>
      </c>
      <c r="D5" s="21">
        <v>3.2195261277067899E-3</v>
      </c>
      <c r="E5" s="21">
        <v>3.3434191722195002E-3</v>
      </c>
    </row>
    <row r="6" spans="1:5" ht="15" customHeight="1" x14ac:dyDescent="0.3">
      <c r="A6" s="5" t="s">
        <v>22</v>
      </c>
      <c r="B6" s="5" t="s">
        <v>218</v>
      </c>
      <c r="C6" s="5" t="s">
        <v>219</v>
      </c>
      <c r="D6" s="21">
        <v>7.9670082068489397E-4</v>
      </c>
      <c r="E6" s="21">
        <v>8.0420663029292302E-4</v>
      </c>
    </row>
    <row r="7" spans="1:5" ht="15" customHeight="1" x14ac:dyDescent="0.3">
      <c r="A7" s="5" t="s">
        <v>25</v>
      </c>
      <c r="B7" s="5" t="s">
        <v>220</v>
      </c>
      <c r="C7" s="5" t="s">
        <v>221</v>
      </c>
      <c r="D7" s="22"/>
      <c r="E7" s="22"/>
    </row>
    <row r="8" spans="1:5" ht="15" customHeight="1" x14ac:dyDescent="0.3">
      <c r="A8" s="5" t="s">
        <v>28</v>
      </c>
      <c r="B8" s="5" t="s">
        <v>222</v>
      </c>
      <c r="C8" s="5" t="s">
        <v>223</v>
      </c>
      <c r="D8" s="22"/>
      <c r="E8" s="22"/>
    </row>
    <row r="9" spans="1:5" ht="15" customHeight="1" x14ac:dyDescent="0.3">
      <c r="A9" s="5" t="s">
        <v>31</v>
      </c>
      <c r="B9" s="5" t="s">
        <v>224</v>
      </c>
      <c r="C9" s="5" t="s">
        <v>225</v>
      </c>
      <c r="D9" s="21">
        <v>1.1993345945651001E-3</v>
      </c>
      <c r="E9" s="21">
        <v>1.25098804523388E-3</v>
      </c>
    </row>
    <row r="10" spans="1:5" ht="15" customHeight="1" x14ac:dyDescent="0.3">
      <c r="A10" s="5" t="s">
        <v>34</v>
      </c>
      <c r="B10" s="5" t="s">
        <v>226</v>
      </c>
      <c r="C10" s="5" t="s">
        <v>227</v>
      </c>
      <c r="D10" s="21">
        <v>2.12658070713268E-2</v>
      </c>
      <c r="E10" s="21">
        <v>2.0145355207762301E-2</v>
      </c>
    </row>
    <row r="11" spans="1:5" ht="15" customHeight="1" x14ac:dyDescent="0.3">
      <c r="A11" s="5" t="s">
        <v>37</v>
      </c>
      <c r="B11" s="5" t="s">
        <v>228</v>
      </c>
      <c r="C11" s="5" t="s">
        <v>229</v>
      </c>
      <c r="D11" s="21">
        <v>1.77842340904045</v>
      </c>
      <c r="E11" s="21">
        <v>1.2056224232595301</v>
      </c>
    </row>
    <row r="12" spans="1:5" ht="15" customHeight="1" x14ac:dyDescent="0.3">
      <c r="A12" s="5" t="s">
        <v>40</v>
      </c>
      <c r="B12" s="5" t="s">
        <v>230</v>
      </c>
      <c r="C12" s="5" t="s">
        <v>223</v>
      </c>
      <c r="D12" s="22"/>
      <c r="E12" s="22"/>
    </row>
    <row r="13" spans="1:5" ht="15" customHeight="1" x14ac:dyDescent="0.3">
      <c r="A13" s="8" t="s">
        <v>101</v>
      </c>
      <c r="B13" s="8" t="s">
        <v>231</v>
      </c>
      <c r="C13" s="8" t="s">
        <v>232</v>
      </c>
      <c r="D13" s="20"/>
      <c r="E13" s="20"/>
    </row>
    <row r="14" spans="1:5" ht="15" customHeight="1" x14ac:dyDescent="0.3">
      <c r="A14" s="5" t="s">
        <v>13</v>
      </c>
      <c r="B14" s="5" t="s">
        <v>233</v>
      </c>
      <c r="C14" s="5" t="s">
        <v>234</v>
      </c>
      <c r="D14" s="22">
        <v>147655893500</v>
      </c>
      <c r="E14" s="22">
        <v>136187251900</v>
      </c>
    </row>
    <row r="15" spans="1:5" ht="15" customHeight="1" x14ac:dyDescent="0.3">
      <c r="A15" s="5"/>
      <c r="B15" s="5" t="s">
        <v>235</v>
      </c>
      <c r="C15" s="5" t="s">
        <v>236</v>
      </c>
      <c r="D15" s="22">
        <v>147655893500</v>
      </c>
      <c r="E15" s="22">
        <v>136187251900</v>
      </c>
    </row>
    <row r="16" spans="1:5" ht="15" customHeight="1" x14ac:dyDescent="0.3">
      <c r="A16" s="5"/>
      <c r="B16" s="5" t="s">
        <v>237</v>
      </c>
      <c r="C16" s="5" t="s">
        <v>238</v>
      </c>
      <c r="D16" s="22">
        <v>14765589.35</v>
      </c>
      <c r="E16" s="22">
        <v>13618725.189999999</v>
      </c>
    </row>
    <row r="17" spans="1:5" ht="15" customHeight="1" x14ac:dyDescent="0.3">
      <c r="A17" s="5" t="s">
        <v>16</v>
      </c>
      <c r="B17" s="5" t="s">
        <v>239</v>
      </c>
      <c r="C17" s="5" t="s">
        <v>240</v>
      </c>
      <c r="D17" s="22">
        <v>-6843643300</v>
      </c>
      <c r="E17" s="22">
        <v>11468641600</v>
      </c>
    </row>
    <row r="18" spans="1:5" ht="15" customHeight="1" x14ac:dyDescent="0.3">
      <c r="A18" s="5"/>
      <c r="B18" s="5" t="s">
        <v>241</v>
      </c>
      <c r="C18" s="5" t="s">
        <v>242</v>
      </c>
      <c r="D18" s="22">
        <v>1229502.6499999999</v>
      </c>
      <c r="E18" s="22">
        <v>1555037</v>
      </c>
    </row>
    <row r="19" spans="1:5" ht="15" customHeight="1" x14ac:dyDescent="0.3">
      <c r="A19" s="5"/>
      <c r="B19" s="5" t="s">
        <v>243</v>
      </c>
      <c r="C19" s="5" t="s">
        <v>244</v>
      </c>
      <c r="D19" s="22">
        <v>12295026500</v>
      </c>
      <c r="E19" s="22">
        <v>15550370000</v>
      </c>
    </row>
    <row r="20" spans="1:5" ht="15" customHeight="1" x14ac:dyDescent="0.3">
      <c r="A20" s="5"/>
      <c r="B20" s="5" t="s">
        <v>245</v>
      </c>
      <c r="C20" s="5" t="s">
        <v>246</v>
      </c>
      <c r="D20" s="22">
        <v>-1913866.98</v>
      </c>
      <c r="E20" s="22">
        <v>-408172.84</v>
      </c>
    </row>
    <row r="21" spans="1:5" ht="15" customHeight="1" x14ac:dyDescent="0.3">
      <c r="A21" s="5"/>
      <c r="B21" s="5" t="s">
        <v>247</v>
      </c>
      <c r="C21" s="5" t="s">
        <v>248</v>
      </c>
      <c r="D21" s="22">
        <v>-19138669800</v>
      </c>
      <c r="E21" s="22">
        <v>-4081728400</v>
      </c>
    </row>
    <row r="22" spans="1:5" ht="15" customHeight="1" x14ac:dyDescent="0.3">
      <c r="A22" s="5" t="s">
        <v>19</v>
      </c>
      <c r="B22" s="5" t="s">
        <v>249</v>
      </c>
      <c r="C22" s="5" t="s">
        <v>250</v>
      </c>
      <c r="D22" s="22">
        <v>140812250200</v>
      </c>
      <c r="E22" s="22">
        <v>147655893500</v>
      </c>
    </row>
    <row r="23" spans="1:5" ht="15" customHeight="1" x14ac:dyDescent="0.3">
      <c r="A23" s="5"/>
      <c r="B23" s="5" t="s">
        <v>251</v>
      </c>
      <c r="C23" s="5" t="s">
        <v>252</v>
      </c>
      <c r="D23" s="22">
        <v>140812250200</v>
      </c>
      <c r="E23" s="22">
        <v>147655893500</v>
      </c>
    </row>
    <row r="24" spans="1:5" ht="15" customHeight="1" x14ac:dyDescent="0.3">
      <c r="A24" s="5"/>
      <c r="B24" s="5" t="s">
        <v>253</v>
      </c>
      <c r="C24" s="5" t="s">
        <v>254</v>
      </c>
      <c r="D24" s="22">
        <v>14081225.02</v>
      </c>
      <c r="E24" s="22">
        <v>14765589.35</v>
      </c>
    </row>
    <row r="25" spans="1:5" ht="15" customHeight="1" x14ac:dyDescent="0.3">
      <c r="A25" s="5" t="s">
        <v>22</v>
      </c>
      <c r="B25" s="5" t="s">
        <v>255</v>
      </c>
      <c r="C25" s="5" t="s">
        <v>256</v>
      </c>
      <c r="D25" s="21">
        <v>5.4161267852532297E-4</v>
      </c>
      <c r="E25" s="21">
        <v>5.1650969150107099E-4</v>
      </c>
    </row>
    <row r="26" spans="1:5" ht="15" customHeight="1" x14ac:dyDescent="0.3">
      <c r="A26" s="5" t="s">
        <v>25</v>
      </c>
      <c r="B26" s="5" t="s">
        <v>257</v>
      </c>
      <c r="C26" s="5" t="s">
        <v>258</v>
      </c>
      <c r="D26" s="21">
        <v>0.16009999999999999</v>
      </c>
      <c r="E26" s="21">
        <v>0.16919999999999999</v>
      </c>
    </row>
    <row r="27" spans="1:5" ht="15" customHeight="1" x14ac:dyDescent="0.3">
      <c r="A27" s="5" t="s">
        <v>28</v>
      </c>
      <c r="B27" s="5" t="s">
        <v>259</v>
      </c>
      <c r="C27" s="5" t="s">
        <v>260</v>
      </c>
      <c r="D27" s="21">
        <v>2.3E-2</v>
      </c>
      <c r="E27" s="21">
        <v>2.1999999999999999E-2</v>
      </c>
    </row>
    <row r="28" spans="1:5" ht="15" customHeight="1" x14ac:dyDescent="0.3">
      <c r="A28" s="5" t="s">
        <v>31</v>
      </c>
      <c r="B28" s="5" t="s">
        <v>261</v>
      </c>
      <c r="C28" s="5" t="s">
        <v>262</v>
      </c>
      <c r="D28" s="22">
        <v>11432</v>
      </c>
      <c r="E28" s="22">
        <v>11222</v>
      </c>
    </row>
    <row r="29" spans="1:5" ht="15" customHeight="1" x14ac:dyDescent="0.3">
      <c r="A29" s="5" t="s">
        <v>34</v>
      </c>
      <c r="B29" s="5" t="s">
        <v>263</v>
      </c>
      <c r="C29" s="5" t="s">
        <v>264</v>
      </c>
      <c r="D29" s="23">
        <v>21234.84</v>
      </c>
      <c r="E29" s="23">
        <v>20499.14</v>
      </c>
    </row>
    <row r="30" spans="1:5" ht="15" customHeight="1" x14ac:dyDescent="0.3">
      <c r="A30" s="5" t="s">
        <v>37</v>
      </c>
      <c r="B30" s="5" t="s">
        <v>265</v>
      </c>
      <c r="C30" s="5" t="s">
        <v>266</v>
      </c>
      <c r="D30" s="22"/>
      <c r="E30" s="22"/>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2" t="s">
        <v>10</v>
      </c>
      <c r="B1" s="42" t="s">
        <v>268</v>
      </c>
      <c r="C1" s="42" t="s">
        <v>269</v>
      </c>
      <c r="D1" s="42" t="s">
        <v>270</v>
      </c>
      <c r="E1" s="42"/>
      <c r="F1" s="42"/>
    </row>
    <row r="2" spans="1:6" ht="15" customHeight="1" x14ac:dyDescent="0.25">
      <c r="A2" s="42"/>
      <c r="B2" s="42"/>
      <c r="C2" s="42"/>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2" t="s">
        <v>10</v>
      </c>
      <c r="B1" s="42" t="s">
        <v>122</v>
      </c>
      <c r="C1" s="42" t="s">
        <v>280</v>
      </c>
      <c r="D1" s="42"/>
    </row>
    <row r="2" spans="1:4" ht="15" customHeight="1" x14ac:dyDescent="0.25">
      <c r="A2" s="42"/>
      <c r="B2" s="42"/>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2" t="s">
        <v>10</v>
      </c>
      <c r="B1" s="42" t="s">
        <v>64</v>
      </c>
      <c r="C1" s="42" t="s">
        <v>209</v>
      </c>
      <c r="D1" s="42"/>
      <c r="E1" s="42" t="s">
        <v>210</v>
      </c>
      <c r="F1" s="42"/>
      <c r="G1" s="42" t="s">
        <v>62</v>
      </c>
    </row>
    <row r="2" spans="1:7" ht="15" customHeight="1" x14ac:dyDescent="0.25">
      <c r="A2" s="42"/>
      <c r="B2" s="42"/>
      <c r="C2" s="7" t="s">
        <v>281</v>
      </c>
      <c r="D2" s="7" t="s">
        <v>287</v>
      </c>
      <c r="E2" s="7" t="s">
        <v>281</v>
      </c>
      <c r="F2" s="7" t="s">
        <v>287</v>
      </c>
      <c r="G2" s="42"/>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EELsh33F0LtiWBJ5HoEipEDuVBqMVzWHixsRywMQeDA=</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YstG/F0IPabnvuz73X0ssOA8oZPCRarsk12CWYzdjUs=</DigestValue>
    </Reference>
  </SignedInfo>
  <SignatureValue>r1/mLcijMEdBLKpXLq07fmlfIxdiVB8Bvckz9rC/r75OjpgUBD7HMFuQVj4+o3sKcjheMCb7F1S2
oLDZW3Lh7XM8rSl+MpCdtgGIBrVXMTNwqvH2g3brbH4hE2+LBmM2ffg+KT8s7zsxK20i7c9x0VC0
DXj00ubey8PnqhxCj/ooe3QS3QuvXg6vEu/LBb56vCk9EYCEsQP7STdRAngwHTHXx2bAyyDtctGC
Mlppy1v70iEsULLXD3UCIsJLm80k3lqQmuJrb6w8xm2w1mi/YMVrbqDpuNteAV9MEMNOlnkrG3yK
22i3Cz4ouRkIWm3XOKn4P/of3trglsSf+3/Dqg==</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1rSDwbHOGzH7gYyrvoPEM84Kugf2ZBKgFuNRBCaNvE0=</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Bv1xJUGCY8X2vq8/YrTOk+o2ZJTrPGoQo410PF6GdJg=</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K2yx6bS9E8/uBrp7HNOyNneDgtkFQRdmfrj36op3AZE=</DigestValue>
      </Reference>
      <Reference URI="/xl/styles.xml?ContentType=application/vnd.openxmlformats-officedocument.spreadsheetml.styles+xml">
        <DigestMethod Algorithm="http://www.w3.org/2001/04/xmlenc#sha256"/>
        <DigestValue>QNjh7u464cnRKu47T8UZa1np+msp69XUFp4MdzXGeDI=</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jYOST4X2WzVCraut/Ct6nyXpsTD5letO4VoIgcS5BTI=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G5jrW+c6TJzsIBmymos+orhYfjrXNDV/cQjRrpbiyQw=</DigestValue>
      </Reference>
      <Reference URI="/xl/worksheets/sheet10.xml?ContentType=application/vnd.openxmlformats-officedocument.spreadsheetml.worksheet+xml">
        <DigestMethod Algorithm="http://www.w3.org/2001/04/xmlenc#sha256"/>
        <DigestValue>k8WrrFeA7okw0uk8LrEmnPhJ1W5iboDaGL21suLq6zk=</DigestValue>
      </Reference>
      <Reference URI="/xl/worksheets/sheet11.xml?ContentType=application/vnd.openxmlformats-officedocument.spreadsheetml.worksheet+xml">
        <DigestMethod Algorithm="http://www.w3.org/2001/04/xmlenc#sha256"/>
        <DigestValue>VBJhWC6plMgyedZ1NwBGLoAc4l3Q3+NU+KiFlr+qpag=</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bTeirDMAb833wMHoR8DRbFkOPm6b54jm6NT7INcpbqU=</DigestValue>
      </Reference>
      <Reference URI="/xl/worksheets/sheet2.xml?ContentType=application/vnd.openxmlformats-officedocument.spreadsheetml.worksheet+xml">
        <DigestMethod Algorithm="http://www.w3.org/2001/04/xmlenc#sha256"/>
        <DigestValue>ujRVZBdnmET+yKkLnIUBAJWG2bp+F66KD/3fw4tgTYg=</DigestValue>
      </Reference>
      <Reference URI="/xl/worksheets/sheet3.xml?ContentType=application/vnd.openxmlformats-officedocument.spreadsheetml.worksheet+xml">
        <DigestMethod Algorithm="http://www.w3.org/2001/04/xmlenc#sha256"/>
        <DigestValue>/wkz/0bq5rkel3xcNqzb9BlOlZWIXfHgUSZ0q1l65mU=</DigestValue>
      </Reference>
      <Reference URI="/xl/worksheets/sheet4.xml?ContentType=application/vnd.openxmlformats-officedocument.spreadsheetml.worksheet+xml">
        <DigestMethod Algorithm="http://www.w3.org/2001/04/xmlenc#sha256"/>
        <DigestValue>p2RHppIx3wkzNWM1TJuEOOCr32fhziNsGkSQ0MUYScI=</DigestValue>
      </Reference>
      <Reference URI="/xl/worksheets/sheet5.xml?ContentType=application/vnd.openxmlformats-officedocument.spreadsheetml.worksheet+xml">
        <DigestMethod Algorithm="http://www.w3.org/2001/04/xmlenc#sha256"/>
        <DigestValue>j6nUHqjcYmKlCud3zgwBhMig8F9yeE1TRGAJOxTuFZ4=</DigestValue>
      </Reference>
      <Reference URI="/xl/worksheets/sheet6.xml?ContentType=application/vnd.openxmlformats-officedocument.spreadsheetml.worksheet+xml">
        <DigestMethod Algorithm="http://www.w3.org/2001/04/xmlenc#sha256"/>
        <DigestValue>ifbATLU6i1/p4zkmDcy36+B9umS+Jl39dvalu774qLA=</DigestValue>
      </Reference>
      <Reference URI="/xl/worksheets/sheet7.xml?ContentType=application/vnd.openxmlformats-officedocument.spreadsheetml.worksheet+xml">
        <DigestMethod Algorithm="http://www.w3.org/2001/04/xmlenc#sha256"/>
        <DigestValue>n1A7m1ePjUd4xtIVN1b1b6qGtG2tpvCcE++z0RhRz3Q=</DigestValue>
      </Reference>
      <Reference URI="/xl/worksheets/sheet8.xml?ContentType=application/vnd.openxmlformats-officedocument.spreadsheetml.worksheet+xml">
        <DigestMethod Algorithm="http://www.w3.org/2001/04/xmlenc#sha256"/>
        <DigestValue>T09lbqRkheMn3gFAV/lFI5/EtVlTbf2YxhI7T/Ect/g=</DigestValue>
      </Reference>
      <Reference URI="/xl/worksheets/sheet9.xml?ContentType=application/vnd.openxmlformats-officedocument.spreadsheetml.worksheet+xml">
        <DigestMethod Algorithm="http://www.w3.org/2001/04/xmlenc#sha256"/>
        <DigestValue>6Vg504/Bllom7sJ3E5vCm4Dew8nn2+XLN0AtmULG3rg=</DigestValue>
      </Reference>
    </Manifest>
    <SignatureProperties>
      <SignatureProperty Id="idSignatureTime" Target="#idPackageSignature">
        <mdssi:SignatureTime xmlns:mdssi="http://schemas.openxmlformats.org/package/2006/digital-signature">
          <mdssi:Format>YYYY-MM-DDThh:mm:ssTZD</mdssi:Format>
          <mdssi:Value>2026-01-08T09:26:32Z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2026-01-08T09:26:32Z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PUNuZswD2lksPxCYPhcN2eCJdjj+BCFQfioT/4G/ISs=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Hqh196YOOjFkjtlDumXqTxhE+A5s3/kvrkNuG+9WAtU=</DigestValue>
    </Reference>
  </SignedInfo>
  <SignatureValue>BRZbqnFmlHcbtB66DgXQH23/21qONuRm8CuiN78Id6pM1UXQ/ce/vbexCXKxQEoNTDUDOEr9zQtu
KsJNWqEs6S4eNeQyNnG2xfSCh2jT0CjDsZYGHvFfuCuo/XB5qhKj0TsK7KOBdblrIDBFf2k5x2zi
rCoMjPCpww0I8THPKKIqYPR44vqTccJqi1fuTO+p2sAGiN1wfKeyfxCeTz7L5vwRZ8676TkYJLES
hKwkm3EX2ix96IAkyfDHd0ejiAMgXYmPMzzGffeNaycPqRYBnY1qYlfsxPF+4oyOwtL9zgGcl7+d
kT62GfBvEglXMNUUuoAqQgYfmcO2x+mnTvl19Q==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kEwfWP51ovBiwCgHfxg5xERVQLOrykWdXGooAr1XoB0=</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z+ioHtxPKkoXYpVcAkXe7mWiALKrFBnC1JchIWaT1zM=</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K2yx6bS9E8/uBrp7HNOyNneDgtkFQRdmfrj36op3AZE=</DigestValue>
      </Reference>
      <Reference URI="/xl/styles.xml?ContentType=application/vnd.openxmlformats-officedocument.spreadsheetml.styles+xml">
        <DigestMethod Algorithm="http://www.w3.org/2001/04/xmlenc#sha256"/>
        <DigestValue>4ECwqvxUkQzUQg8NmK65bZ7ktw9SuPB6r93m4x8TtSQ=</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7AHwrf8JrymApQwpQfeN00INepfpQ7cR4HJ6wRW7cNg=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KvF6LRCQJ6EyBtznfHz85mq0Tvfia4AkwHcfe3JLJ/E=</DigestValue>
      </Reference>
      <Reference URI="/xl/worksheets/sheet10.xml?ContentType=application/vnd.openxmlformats-officedocument.spreadsheetml.worksheet+xml">
        <DigestMethod Algorithm="http://www.w3.org/2001/04/xmlenc#sha256"/>
        <DigestValue>WGo+dJkHufw4ZxsKo4EOjOxDLk8QOXoA1tydlpFFB5k=</DigestValue>
      </Reference>
      <Reference URI="/xl/worksheets/sheet11.xml?ContentType=application/vnd.openxmlformats-officedocument.spreadsheetml.worksheet+xml">
        <DigestMethod Algorithm="http://www.w3.org/2001/04/xmlenc#sha256"/>
        <DigestValue>jiu1WJI/bfuu1KsCFHzwqKp600JXDD5As9wyChMrhNo=</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609EOtsQnIyZL2IAiW5rHUJ0CiE5sYAVJ3q081dCCtI=</DigestValue>
      </Reference>
      <Reference URI="/xl/worksheets/sheet2.xml?ContentType=application/vnd.openxmlformats-officedocument.spreadsheetml.worksheet+xml">
        <DigestMethod Algorithm="http://www.w3.org/2001/04/xmlenc#sha256"/>
        <DigestValue>LnL4IwhYJUpkDe6TlJlvKfuMgMsxZKN9d+3oTiwNC9Y=</DigestValue>
      </Reference>
      <Reference URI="/xl/worksheets/sheet3.xml?ContentType=application/vnd.openxmlformats-officedocument.spreadsheetml.worksheet+xml">
        <DigestMethod Algorithm="http://www.w3.org/2001/04/xmlenc#sha256"/>
        <DigestValue>E0pfvm3sPx2j09HF90DC/HCvKp4qLdXyZHsJ2+EcF0g=</DigestValue>
      </Reference>
      <Reference URI="/xl/worksheets/sheet4.xml?ContentType=application/vnd.openxmlformats-officedocument.spreadsheetml.worksheet+xml">
        <DigestMethod Algorithm="http://www.w3.org/2001/04/xmlenc#sha256"/>
        <DigestValue>KhWjeBrTX+gecmtLioUb8dh4kVFa85BkG6toQhtMLF8=</DigestValue>
      </Reference>
      <Reference URI="/xl/worksheets/sheet5.xml?ContentType=application/vnd.openxmlformats-officedocument.spreadsheetml.worksheet+xml">
        <DigestMethod Algorithm="http://www.w3.org/2001/04/xmlenc#sha256"/>
        <DigestValue>y95c4BHBtDA9x51uqlMRH7JlhcKNuRcnCrogtjbG1WI=</DigestValue>
      </Reference>
      <Reference URI="/xl/worksheets/sheet6.xml?ContentType=application/vnd.openxmlformats-officedocument.spreadsheetml.worksheet+xml">
        <DigestMethod Algorithm="http://www.w3.org/2001/04/xmlenc#sha256"/>
        <DigestValue>ByfHepRJJLIzQIdNrn1bRYExCA4JPLsW78KMWOw7PTg=</DigestValue>
      </Reference>
      <Reference URI="/xl/worksheets/sheet7.xml?ContentType=application/vnd.openxmlformats-officedocument.spreadsheetml.worksheet+xml">
        <DigestMethod Algorithm="http://www.w3.org/2001/04/xmlenc#sha256"/>
        <DigestValue>F0qRneL5K6kEFcKp8x/ZTjHYACI600uKrHNOxBG9nuA=</DigestValue>
      </Reference>
      <Reference URI="/xl/worksheets/sheet8.xml?ContentType=application/vnd.openxmlformats-officedocument.spreadsheetml.worksheet+xml">
        <DigestMethod Algorithm="http://www.w3.org/2001/04/xmlenc#sha256"/>
        <DigestValue>K7ijxakz5vndupV0FrEDmzk3FxQ55aS1RmHTqAjHQZA=</DigestValue>
      </Reference>
      <Reference URI="/xl/worksheets/sheet9.xml?ContentType=application/vnd.openxmlformats-officedocument.spreadsheetml.worksheet+xml">
        <DigestMethod Algorithm="http://www.w3.org/2001/04/xmlenc#sha256"/>
        <DigestValue>4v3wTeA/DHrvov6kdpJUSWD7AsvYtQvdhQfggiL540o=</DigestValue>
      </Reference>
    </Manifest>
    <SignatureProperties>
      <SignatureProperty Id="idSignatureTime" Target="#idPackageSignature">
        <mdssi:SignatureTime xmlns:mdssi="http://schemas.openxmlformats.org/package/2006/digital-signature">
          <mdssi:Format>YYYY-MM-DDThh:mm:ssTZD</mdssi:Format>
          <mdssi:Value>2026-01-08T10:29:24Z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2026-01-08T10:29:24Z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2026-01-08T10:29:23Z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