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comments5.xml" ContentType="application/vnd.openxmlformats-officedocument.spreadsheetml.comments+xml"/>
  <Override PartName="/xl/comments1.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8.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_xmlsignatures/sig1.xml" ContentType="application/vnd.openxmlformats-package.digital-signature-xmlsignature+xml"/>
  <Override PartName="/xl/calcChain.xml" ContentType="application/vnd.openxmlformats-officedocument.spreadsheetml.calcChain+xml"/>
  <Override PartName="/docMetadata/LabelInfo.xml" ContentType="application/vnd.ms-office.classificationlabel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6" Type="http://schemas.microsoft.com/office/2020/02/relationships/classificationlabels" Target="docMetadata/LabelInfo.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BAU\CBTT\BC Quý\TCEF\"/>
    </mc:Choice>
  </mc:AlternateContent>
  <bookViews>
    <workbookView xWindow="-108" yWindow="-108" windowWidth="19416" windowHeight="10296"/>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NguoiLienQuan" sheetId="7" r:id="rId7"/>
    <sheet name="TKGD_BDS" sheetId="8" r:id="rId8"/>
    <sheet name="PhanHoiNHGS_06276" sheetId="9" r:id="rId9"/>
    <sheet name="SheetHidden" sheetId="10" state="hidden" r:id="rId10"/>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A2" i="10"/>
  <c r="A3"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356" i="10"/>
  <c r="A357" i="10"/>
  <c r="A358" i="10"/>
  <c r="A359" i="10"/>
  <c r="A360" i="10"/>
  <c r="A361" i="10"/>
  <c r="A362" i="10"/>
  <c r="A363" i="10"/>
  <c r="A364" i="10"/>
  <c r="A365" i="10"/>
  <c r="A366" i="10"/>
  <c r="A367" i="10"/>
  <c r="A368" i="10"/>
  <c r="A369" i="10"/>
  <c r="A370" i="10"/>
  <c r="A371" i="10"/>
  <c r="A372" i="10"/>
  <c r="A373" i="10"/>
  <c r="A374" i="10"/>
  <c r="A375" i="10"/>
  <c r="A376" i="10"/>
  <c r="A377" i="10"/>
  <c r="A378" i="10"/>
  <c r="A379" i="10"/>
  <c r="A380" i="10"/>
  <c r="A381" i="10"/>
  <c r="A382" i="10"/>
  <c r="A383" i="10"/>
  <c r="A384" i="10"/>
  <c r="A385" i="10"/>
  <c r="A386" i="10"/>
  <c r="A387" i="10"/>
  <c r="A388" i="10"/>
  <c r="A389" i="10"/>
  <c r="A390" i="10"/>
  <c r="A391" i="10"/>
  <c r="A392" i="10"/>
  <c r="A393" i="10"/>
  <c r="A394" i="10"/>
  <c r="A395" i="10"/>
  <c r="A396" i="10"/>
  <c r="A397" i="10"/>
  <c r="A398" i="10"/>
  <c r="A399" i="10"/>
  <c r="A400" i="10"/>
  <c r="A401" i="10"/>
  <c r="A402" i="10"/>
  <c r="A403" i="10"/>
  <c r="A404" i="10"/>
  <c r="A405" i="10"/>
  <c r="A406" i="10"/>
  <c r="A407" i="10"/>
  <c r="A408" i="10"/>
  <c r="A409" i="10"/>
  <c r="A410" i="10"/>
  <c r="A411" i="10"/>
  <c r="A412" i="10"/>
  <c r="A413" i="10"/>
  <c r="A414" i="10"/>
  <c r="A415" i="10"/>
  <c r="A416" i="10"/>
  <c r="A417" i="10"/>
  <c r="A418" i="10"/>
  <c r="A419" i="10"/>
  <c r="A420" i="10"/>
  <c r="A421" i="10"/>
  <c r="A422" i="10"/>
  <c r="A423" i="10"/>
  <c r="A424" i="10"/>
  <c r="A425" i="10"/>
  <c r="A426" i="10"/>
  <c r="A427" i="10"/>
  <c r="A428" i="10"/>
  <c r="A429" i="10"/>
  <c r="A430" i="10"/>
  <c r="A431" i="10"/>
  <c r="A432" i="10"/>
  <c r="A433" i="10"/>
  <c r="A434" i="10"/>
  <c r="A435" i="10"/>
  <c r="A436" i="10"/>
  <c r="A437" i="10"/>
  <c r="A438" i="10"/>
  <c r="A439" i="10"/>
  <c r="A440" i="10"/>
  <c r="A441" i="10"/>
  <c r="A442" i="10"/>
  <c r="A443" i="10"/>
  <c r="A444" i="10"/>
  <c r="A445" i="10"/>
  <c r="A446" i="10"/>
  <c r="A447" i="10"/>
  <c r="A448" i="10"/>
  <c r="A449" i="10"/>
  <c r="A450" i="10"/>
  <c r="A451" i="10"/>
  <c r="A452" i="10"/>
  <c r="A453" i="10"/>
  <c r="A454" i="10"/>
  <c r="A455" i="10"/>
  <c r="A456" i="10"/>
  <c r="A457" i="10"/>
  <c r="A458" i="10"/>
  <c r="A459" i="10"/>
  <c r="A460" i="10"/>
  <c r="A461" i="10"/>
  <c r="A462" i="10"/>
  <c r="A463" i="10"/>
  <c r="A464" i="10"/>
  <c r="A465" i="10"/>
  <c r="A466" i="10"/>
  <c r="A467" i="10"/>
  <c r="A468" i="10"/>
  <c r="A469" i="10"/>
  <c r="A470" i="10"/>
  <c r="A471" i="10"/>
  <c r="A472" i="10"/>
  <c r="A473" i="10"/>
  <c r="A474" i="10"/>
  <c r="A475" i="10"/>
  <c r="A476" i="10"/>
  <c r="A477" i="10"/>
  <c r="A478" i="10"/>
  <c r="A479" i="10"/>
  <c r="A480" i="10"/>
  <c r="A481" i="10"/>
  <c r="A482" i="10"/>
  <c r="A483" i="10"/>
  <c r="A484" i="10"/>
  <c r="A485" i="10"/>
  <c r="A486" i="10"/>
  <c r="A487" i="10"/>
  <c r="A488" i="10"/>
  <c r="A489" i="10"/>
  <c r="A490" i="10"/>
  <c r="A491" i="10"/>
  <c r="A492" i="10"/>
  <c r="A493" i="10"/>
  <c r="A494" i="10"/>
  <c r="A495" i="10"/>
  <c r="A496" i="10"/>
  <c r="A497" i="10"/>
  <c r="A498" i="10"/>
  <c r="A499" i="10"/>
  <c r="A500" i="10"/>
  <c r="A501" i="10"/>
  <c r="A502" i="10"/>
  <c r="A503" i="10"/>
  <c r="A504" i="10"/>
  <c r="A505" i="10"/>
  <c r="A506" i="10"/>
  <c r="A507" i="10"/>
  <c r="A508" i="10"/>
  <c r="A509" i="10"/>
  <c r="A510" i="10"/>
  <c r="A511" i="10"/>
  <c r="A512" i="10"/>
  <c r="A513" i="10"/>
  <c r="A514" i="10"/>
  <c r="A515" i="10"/>
  <c r="A516" i="10"/>
  <c r="A517" i="10"/>
  <c r="A518" i="10"/>
  <c r="A519" i="10"/>
  <c r="A520" i="10"/>
  <c r="A521" i="10"/>
  <c r="A522" i="10"/>
  <c r="A523" i="10"/>
  <c r="A524" i="10"/>
  <c r="A525" i="10"/>
  <c r="A526" i="10"/>
  <c r="A527" i="10"/>
  <c r="A528" i="10"/>
  <c r="A529" i="10"/>
  <c r="A530" i="10"/>
  <c r="A531" i="10"/>
  <c r="A532" i="10"/>
  <c r="A533" i="10"/>
  <c r="A534" i="10"/>
  <c r="A535" i="10"/>
  <c r="A536" i="10"/>
  <c r="A537" i="10"/>
  <c r="A538" i="10"/>
  <c r="A539" i="10"/>
  <c r="A540" i="10"/>
  <c r="A541" i="10"/>
  <c r="A542" i="10"/>
  <c r="A543" i="10"/>
  <c r="A544" i="10"/>
  <c r="A545" i="10"/>
  <c r="A546" i="10"/>
  <c r="A547" i="10"/>
  <c r="A548" i="10"/>
  <c r="A549" i="10"/>
  <c r="A550" i="10"/>
  <c r="A551" i="10"/>
  <c r="A552" i="10"/>
  <c r="A553" i="10"/>
  <c r="A554" i="10"/>
  <c r="A555" i="10"/>
  <c r="A556" i="10"/>
  <c r="A557" i="10"/>
  <c r="A558" i="10"/>
  <c r="A559" i="10"/>
  <c r="A560" i="10"/>
  <c r="A561" i="10"/>
  <c r="A562" i="10"/>
  <c r="A563" i="10"/>
  <c r="A564" i="10"/>
  <c r="A565" i="10"/>
  <c r="A566" i="10"/>
  <c r="A567" i="10"/>
  <c r="A568" i="10"/>
  <c r="A569" i="10"/>
  <c r="A570" i="10"/>
  <c r="A571" i="10"/>
  <c r="A572" i="10"/>
  <c r="A573" i="10"/>
  <c r="A574" i="10"/>
  <c r="A575" i="10"/>
  <c r="A576" i="10"/>
  <c r="A577" i="10"/>
  <c r="A578" i="10"/>
  <c r="A579" i="10"/>
  <c r="A580" i="10"/>
  <c r="A581" i="10"/>
  <c r="A582" i="10"/>
  <c r="A583" i="10"/>
  <c r="A584" i="10"/>
  <c r="A585" i="10"/>
  <c r="A586" i="10"/>
  <c r="A587" i="10"/>
  <c r="A588" i="10"/>
  <c r="A589" i="10"/>
  <c r="A590" i="10"/>
  <c r="A591" i="10"/>
  <c r="A592" i="10"/>
  <c r="A593" i="10"/>
  <c r="A594" i="10"/>
  <c r="A595" i="10"/>
  <c r="A596" i="10"/>
  <c r="A597" i="10"/>
  <c r="A598" i="10"/>
  <c r="A599" i="10"/>
  <c r="A600" i="10"/>
  <c r="A601" i="10"/>
  <c r="A602" i="10"/>
  <c r="A603" i="10"/>
  <c r="A604" i="10"/>
  <c r="A605" i="10"/>
  <c r="A606" i="10"/>
  <c r="A607" i="10"/>
  <c r="A608" i="10"/>
  <c r="A609" i="10"/>
  <c r="A610" i="10"/>
  <c r="A611" i="10"/>
  <c r="A612" i="10"/>
  <c r="A613" i="10"/>
  <c r="A614" i="10"/>
  <c r="A615" i="10"/>
  <c r="A616" i="10"/>
  <c r="A617" i="10"/>
  <c r="A618" i="10"/>
  <c r="A619" i="10"/>
  <c r="A620" i="10"/>
  <c r="A621" i="10"/>
  <c r="A622" i="10"/>
  <c r="A623" i="10"/>
  <c r="A624" i="10"/>
  <c r="A625" i="10"/>
  <c r="A626" i="10"/>
  <c r="A627" i="10"/>
  <c r="A628" i="10"/>
  <c r="A629" i="10"/>
  <c r="A630" i="10"/>
  <c r="A631" i="10"/>
  <c r="A632" i="10"/>
  <c r="A633" i="10"/>
  <c r="A634" i="10"/>
  <c r="A635" i="10"/>
  <c r="A636" i="10"/>
  <c r="A637" i="10"/>
  <c r="A638" i="10"/>
  <c r="A639" i="10"/>
  <c r="A640" i="10"/>
  <c r="A641" i="10"/>
  <c r="A642" i="10"/>
  <c r="A643" i="10"/>
  <c r="A644" i="10"/>
  <c r="A645" i="10"/>
  <c r="A646" i="10"/>
  <c r="A647" i="10"/>
  <c r="A648" i="10"/>
  <c r="A649" i="10"/>
  <c r="A650" i="10"/>
  <c r="A651" i="10"/>
  <c r="A652" i="10"/>
  <c r="A653" i="10"/>
  <c r="A654" i="10"/>
  <c r="A655" i="10"/>
  <c r="A656" i="10"/>
  <c r="A657" i="10"/>
  <c r="A658" i="10"/>
  <c r="A659" i="10"/>
  <c r="A660" i="10"/>
  <c r="A661" i="10"/>
  <c r="A662" i="10"/>
  <c r="A663" i="10"/>
  <c r="A664" i="10"/>
  <c r="A665" i="10"/>
  <c r="A666" i="10"/>
  <c r="A667" i="10"/>
  <c r="A668" i="10"/>
  <c r="A669" i="10"/>
  <c r="A670" i="10"/>
  <c r="A671" i="10"/>
  <c r="A672" i="10"/>
  <c r="A673" i="10"/>
  <c r="A674" i="10"/>
  <c r="A675" i="10"/>
  <c r="A676" i="10"/>
  <c r="A677" i="10"/>
  <c r="A678" i="10"/>
  <c r="A679" i="10"/>
  <c r="A680" i="10"/>
  <c r="A681" i="10"/>
  <c r="A682" i="10"/>
  <c r="A683" i="10"/>
  <c r="A684" i="10"/>
  <c r="A685" i="10"/>
  <c r="A686" i="10"/>
  <c r="A687" i="10"/>
  <c r="A688" i="10"/>
  <c r="A689" i="10"/>
  <c r="A690" i="10"/>
  <c r="A691" i="10"/>
  <c r="A692" i="10"/>
  <c r="A693" i="10"/>
  <c r="A694" i="10"/>
  <c r="A695" i="10"/>
  <c r="A696" i="10"/>
  <c r="A697" i="10"/>
  <c r="A698" i="10"/>
  <c r="A699" i="10"/>
  <c r="A700" i="10"/>
</calcChain>
</file>

<file path=xl/comments1.xml><?xml version="1.0" encoding="utf-8"?>
<comments xmlns="http://schemas.openxmlformats.org/spreadsheetml/2006/main">
  <authors>
    <author/>
  </authors>
  <commentList>
    <comment ref="D2" authorId="0" shapeId="0">
      <text>
        <r>
          <rPr>
            <sz val="10"/>
            <rFont val="Arial"/>
          </rPr>
          <t>Ô chỉ tiêu có định dạng số. Đơn vị tính x 1 (hoặc %)</t>
        </r>
      </text>
    </comment>
    <comment ref="E2" authorId="0" shapeId="0">
      <text>
        <r>
          <rPr>
            <sz val="10"/>
            <rFont val="Arial"/>
          </rPr>
          <t>Ô chỉ tiêu có định dạng số. Đơn vị tính x 1 (hoặc %)</t>
        </r>
      </text>
    </comment>
    <comment ref="F2" authorId="0" shapeId="0">
      <text>
        <r>
          <rPr>
            <sz val="10"/>
            <rFont val="Arial"/>
          </rPr>
          <t>Ô chỉ tiêu có định dạng số. Đơn vị tính x 1 (hoặc %)</t>
        </r>
      </text>
    </comment>
    <comment ref="D3" authorId="0" shapeId="0">
      <text>
        <r>
          <rPr>
            <sz val="10"/>
            <rFont val="Arial"/>
          </rPr>
          <t>Ô chỉ tiêu có định dạng số. Đơn vị tính x 1 (hoặc %)</t>
        </r>
      </text>
    </comment>
    <comment ref="E3" authorId="0" shapeId="0">
      <text>
        <r>
          <rPr>
            <sz val="10"/>
            <rFont val="Arial"/>
          </rPr>
          <t>Ô chỉ tiêu có định dạng số. Đơn vị tính x 1 (hoặc %)</t>
        </r>
      </text>
    </comment>
    <comment ref="F3" authorId="0" shapeId="0">
      <text>
        <r>
          <rPr>
            <sz val="10"/>
            <rFont val="Arial"/>
          </rPr>
          <t>Ô chỉ tiêu có định dạng số. Đơn vị tính x 1 (hoặc %)</t>
        </r>
      </text>
    </comment>
    <comment ref="D4" authorId="0" shapeId="0">
      <text>
        <r>
          <rPr>
            <sz val="10"/>
            <rFont val="Arial"/>
          </rPr>
          <t>Ô chỉ tiêu có định dạng số. Đơn vị tính x 1 (hoặc %)</t>
        </r>
      </text>
    </comment>
    <comment ref="E4" authorId="0" shapeId="0">
      <text>
        <r>
          <rPr>
            <sz val="10"/>
            <rFont val="Arial"/>
          </rPr>
          <t>Ô chỉ tiêu có định dạng số. Đơn vị tính x 1 (hoặc %)</t>
        </r>
      </text>
    </comment>
    <comment ref="F4" authorId="0" shapeId="0">
      <text>
        <r>
          <rPr>
            <sz val="10"/>
            <rFont val="Arial"/>
          </rPr>
          <t>Ô chỉ tiêu có định dạng số. Đơn vị tính x 1 (hoặc %)</t>
        </r>
      </text>
    </comment>
    <comment ref="A6" authorId="0" shapeId="0">
      <text>
        <r>
          <rPr>
            <sz val="10"/>
            <rFont val="Arial"/>
          </rPr>
          <t>Ô chỉ tiêu có định dạng ký tự
Dữ liệu động đầu vào hợp lệ khi chỉ được thêm dòng trên ô này.</t>
        </r>
      </text>
    </comment>
    <comment ref="B6" authorId="0" shapeId="0">
      <text>
        <r>
          <rPr>
            <sz val="10"/>
            <rFont val="Arial"/>
          </rPr>
          <t>Ô chỉ tiêu có định dạng ký tự
Dữ liệu động đầu vào hợp lệ khi chỉ được thêm dòng trên ô này.</t>
        </r>
      </text>
    </comment>
    <comment ref="C6" authorId="0" shapeId="0">
      <text>
        <r>
          <rPr>
            <sz val="10"/>
            <rFont val="Arial"/>
          </rPr>
          <t>Ô chỉ tiêu có định dạng ký tự
Dữ liệu động đầu vào hợp lệ khi chỉ được thêm dòng trên ô này.</t>
        </r>
      </text>
    </comment>
    <comment ref="D6" authorId="0" shapeId="0">
      <text>
        <r>
          <rPr>
            <sz val="10"/>
            <rFont val="Arial"/>
          </rPr>
          <t>Ô chỉ tiêu có định dạng số. Đơn vị tính x 1 (hoặc %)
Dữ liệu động đầu vào hợp lệ khi chỉ được thêm dòng trên ô này.</t>
        </r>
      </text>
    </comment>
    <comment ref="E6" authorId="0" shapeId="0">
      <text>
        <r>
          <rPr>
            <sz val="10"/>
            <rFont val="Arial"/>
          </rPr>
          <t>Ô chỉ tiêu có định dạng số. Đơn vị tính x 1 (hoặc %)
Dữ liệu động đầu vào hợp lệ khi chỉ được thêm dòng trên ô này.</t>
        </r>
      </text>
    </comment>
    <comment ref="F6" authorId="0" shapeId="0">
      <text>
        <r>
          <rPr>
            <sz val="10"/>
            <rFont val="Arial"/>
          </rPr>
          <t>Ô chỉ tiêu có định dạng số. Đơn vị tính x 1 (hoặc %)
Dữ liệu động đầu vào hợp lệ khi chỉ được thêm dòng trên ô này.</t>
        </r>
      </text>
    </comment>
    <comment ref="A8" authorId="0" shapeId="0">
      <text>
        <r>
          <rPr>
            <sz val="10"/>
            <rFont val="Arial"/>
          </rPr>
          <t>Ô chỉ tiêu có định dạng ký tự
Dữ liệu động đầu vào hợp lệ khi chỉ được thêm dòng trên ô này.</t>
        </r>
      </text>
    </comment>
    <comment ref="B8" authorId="0" shapeId="0">
      <text>
        <r>
          <rPr>
            <sz val="10"/>
            <rFont val="Arial"/>
          </rPr>
          <t>Ô chỉ tiêu có định dạng ký tự
Dữ liệu động đầu vào hợp lệ khi chỉ được thêm dòng trên ô này.</t>
        </r>
      </text>
    </comment>
    <comment ref="C8" authorId="0" shapeId="0">
      <text>
        <r>
          <rPr>
            <sz val="10"/>
            <rFont val="Arial"/>
          </rPr>
          <t>Ô chỉ tiêu có định dạng ký tự
Dữ liệu động đầu vào hợp lệ khi chỉ được thêm dòng trên ô này.</t>
        </r>
      </text>
    </comment>
    <comment ref="D8" authorId="0" shapeId="0">
      <text>
        <r>
          <rPr>
            <sz val="10"/>
            <rFont val="Arial"/>
          </rPr>
          <t>Ô chỉ tiêu có định dạng số. Đơn vị tính x 1 (hoặc %)
Dữ liệu động đầu vào hợp lệ khi chỉ được thêm dòng trên ô này.</t>
        </r>
      </text>
    </comment>
    <comment ref="E8" authorId="0" shapeId="0">
      <text>
        <r>
          <rPr>
            <sz val="10"/>
            <rFont val="Arial"/>
          </rPr>
          <t>Ô chỉ tiêu có định dạng số. Đơn vị tính x 1 (hoặc %)
Dữ liệu động đầu vào hợp lệ khi chỉ được thêm dòng trên ô này.</t>
        </r>
      </text>
    </comment>
    <comment ref="F8" authorId="0" shapeId="0">
      <text>
        <r>
          <rPr>
            <sz val="10"/>
            <rFont val="Arial"/>
          </rPr>
          <t>Ô chỉ tiêu có định dạng số. Đơn vị tính x 1 (hoặc %)
Dữ liệu động đầu vào hợp lệ khi chỉ được thêm dòng trên ô này.</t>
        </r>
      </text>
    </comment>
    <comment ref="A10" authorId="0" shapeId="0">
      <text>
        <r>
          <rPr>
            <sz val="10"/>
            <rFont val="Arial"/>
          </rPr>
          <t>Ô chỉ tiêu có định dạng số. Đơn vị tính x 1 (hoặc %)
Dữ liệu động đầu vào hợp lệ khi chỉ được thêm dòng trên ô này.</t>
        </r>
      </text>
    </comment>
    <comment ref="B10" authorId="0" shapeId="0">
      <text>
        <r>
          <rPr>
            <sz val="10"/>
            <rFont val="Arial"/>
          </rPr>
          <t>Ô chỉ tiêu có định dạng ký tự
Dữ liệu động đầu vào hợp lệ khi chỉ được thêm dòng trên ô này.</t>
        </r>
      </text>
    </comment>
    <comment ref="C10" authorId="0" shapeId="0">
      <text>
        <r>
          <rPr>
            <sz val="10"/>
            <rFont val="Arial"/>
          </rPr>
          <t>Ô chỉ tiêu có định dạng số. Đơn vị tính x 1 (hoặc %)
Dữ liệu động đầu vào hợp lệ khi chỉ được thêm dòng trên ô này.</t>
        </r>
      </text>
    </comment>
    <comment ref="D10" authorId="0" shapeId="0">
      <text>
        <r>
          <rPr>
            <sz val="10"/>
            <rFont val="Arial"/>
          </rPr>
          <t>Ô chỉ tiêu có định dạng số. Đơn vị tính x 1 (hoặc %)
Dữ liệu động đầu vào hợp lệ khi chỉ được thêm dòng trên ô này.</t>
        </r>
      </text>
    </comment>
    <comment ref="E10" authorId="0" shapeId="0">
      <text>
        <r>
          <rPr>
            <sz val="10"/>
            <rFont val="Arial"/>
          </rPr>
          <t>Ô chỉ tiêu có định dạng số. Đơn vị tính x 1 (hoặc %)
Dữ liệu động đầu vào hợp lệ khi chỉ được thêm dòng trên ô này.</t>
        </r>
      </text>
    </comment>
    <comment ref="F10" authorId="0" shapeId="0">
      <text>
        <r>
          <rPr>
            <sz val="10"/>
            <rFont val="Arial"/>
          </rPr>
          <t>Ô chỉ tiêu có định dạng số. Đơn vị tính x 1 (hoặc %)
Dữ liệu động đầu vào hợp lệ khi chỉ được thêm dòng trên ô này.</t>
        </r>
      </text>
    </comment>
    <comment ref="D11" authorId="0" shapeId="0">
      <text>
        <r>
          <rPr>
            <sz val="10"/>
            <rFont val="Arial"/>
          </rPr>
          <t>Ô chỉ tiêu có định dạng số. Đơn vị tính x 1 (hoặc %)</t>
        </r>
      </text>
    </comment>
    <comment ref="E11" authorId="0" shapeId="0">
      <text>
        <r>
          <rPr>
            <sz val="10"/>
            <rFont val="Arial"/>
          </rPr>
          <t>Ô chỉ tiêu có định dạng số. Đơn vị tính x 1 (hoặc %)</t>
        </r>
      </text>
    </comment>
    <comment ref="F11" authorId="0" shapeId="0">
      <text>
        <r>
          <rPr>
            <sz val="10"/>
            <rFont val="Arial"/>
          </rPr>
          <t>Ô chỉ tiêu có định dạng số. Đơn vị tính x 1 (hoặc %)</t>
        </r>
      </text>
    </comment>
    <comment ref="A13" authorId="0" shapeId="0">
      <text>
        <r>
          <rPr>
            <sz val="10"/>
            <rFont val="Arial"/>
          </rPr>
          <t>Ô chỉ tiêu có định dạng ký tự
Dữ liệu động đầu vào hợp lệ khi chỉ được thêm dòng trên ô này.</t>
        </r>
      </text>
    </comment>
    <comment ref="B13" authorId="0" shapeId="0">
      <text>
        <r>
          <rPr>
            <sz val="10"/>
            <rFont val="Arial"/>
          </rPr>
          <t>Ô chỉ tiêu có định dạng ký tự
Dữ liệu động đầu vào hợp lệ khi chỉ được thêm dòng trên ô này.</t>
        </r>
      </text>
    </comment>
    <comment ref="C13" authorId="0" shapeId="0">
      <text>
        <r>
          <rPr>
            <sz val="10"/>
            <rFont val="Arial"/>
          </rPr>
          <t>Ô chỉ tiêu có định dạng ký tự
Dữ liệu động đầu vào hợp lệ khi chỉ được thêm dòng trên ô này.</t>
        </r>
      </text>
    </comment>
    <comment ref="D13" authorId="0" shapeId="0">
      <text>
        <r>
          <rPr>
            <sz val="10"/>
            <rFont val="Arial"/>
          </rPr>
          <t>Ô chỉ tiêu có định dạng số. Đơn vị tính x 1 (hoặc %)
Dữ liệu động đầu vào hợp lệ khi chỉ được thêm dòng trên ô này.</t>
        </r>
      </text>
    </comment>
    <comment ref="E13" authorId="0" shapeId="0">
      <text>
        <r>
          <rPr>
            <sz val="10"/>
            <rFont val="Arial"/>
          </rPr>
          <t>Ô chỉ tiêu có định dạng số. Đơn vị tính x 1 (hoặc %)
Dữ liệu động đầu vào hợp lệ khi chỉ được thêm dòng trên ô này.</t>
        </r>
      </text>
    </comment>
    <comment ref="F13" authorId="0" shapeId="0">
      <text>
        <r>
          <rPr>
            <sz val="10"/>
            <rFont val="Arial"/>
          </rPr>
          <t>Ô chỉ tiêu có định dạng số. Đơn vị tính x 1 (hoặc %)
Dữ liệu động đầu vào hợp lệ khi chỉ được thêm dòng trên ô này.</t>
        </r>
      </text>
    </comment>
    <comment ref="A15" authorId="0" shapeId="0">
      <text>
        <r>
          <rPr>
            <sz val="10"/>
            <rFont val="Arial"/>
          </rPr>
          <t>Ô chỉ tiêu có định dạng số. Đơn vị tính x 1 (hoặc %)
Dữ liệu động đầu vào hợp lệ khi chỉ được thêm dòng trên ô này.</t>
        </r>
      </text>
    </comment>
    <comment ref="B15" authorId="0" shapeId="0">
      <text>
        <r>
          <rPr>
            <sz val="10"/>
            <rFont val="Arial"/>
          </rPr>
          <t>Ô chỉ tiêu có định dạng ký tự
Dữ liệu động đầu vào hợp lệ khi chỉ được thêm dòng trên ô này.</t>
        </r>
      </text>
    </comment>
    <comment ref="C15" authorId="0" shapeId="0">
      <text>
        <r>
          <rPr>
            <sz val="10"/>
            <rFont val="Arial"/>
          </rPr>
          <t>Ô chỉ tiêu có định dạng số. Đơn vị tính x 1 (hoặc %)
Dữ liệu động đầu vào hợp lệ khi chỉ được thêm dòng trên ô này.</t>
        </r>
      </text>
    </comment>
    <comment ref="D15" authorId="0" shapeId="0">
      <text>
        <r>
          <rPr>
            <sz val="10"/>
            <rFont val="Arial"/>
          </rPr>
          <t>Ô chỉ tiêu có định dạng số. Đơn vị tính x 1 (hoặc %)
Dữ liệu động đầu vào hợp lệ khi chỉ được thêm dòng trên ô này.</t>
        </r>
      </text>
    </comment>
    <comment ref="E15" authorId="0" shapeId="0">
      <text>
        <r>
          <rPr>
            <sz val="10"/>
            <rFont val="Arial"/>
          </rPr>
          <t>Ô chỉ tiêu có định dạng số. Đơn vị tính x 1 (hoặc %)
Dữ liệu động đầu vào hợp lệ khi chỉ được thêm dòng trên ô này.</t>
        </r>
      </text>
    </comment>
    <comment ref="F15" authorId="0" shapeId="0">
      <text>
        <r>
          <rPr>
            <sz val="10"/>
            <rFont val="Arial"/>
          </rPr>
          <t>Ô chỉ tiêu có định dạng số. Đơn vị tính x 1 (hoặc %)
Dữ liệu động đầu vào hợp lệ khi chỉ được thêm dòng trên ô này.</t>
        </r>
      </text>
    </comment>
    <comment ref="D16" authorId="0" shapeId="0">
      <text>
        <r>
          <rPr>
            <sz val="10"/>
            <rFont val="Arial"/>
          </rPr>
          <t>Ô chỉ tiêu có định dạng số. Đơn vị tính x 1 (hoặc %)</t>
        </r>
      </text>
    </comment>
    <comment ref="E16" authorId="0" shapeId="0">
      <text>
        <r>
          <rPr>
            <sz val="10"/>
            <rFont val="Arial"/>
          </rPr>
          <t>Ô chỉ tiêu có định dạng số. Đơn vị tính x 1 (hoặc %)</t>
        </r>
      </text>
    </comment>
    <comment ref="F16" authorId="0" shapeId="0">
      <text>
        <r>
          <rPr>
            <sz val="10"/>
            <rFont val="Arial"/>
          </rPr>
          <t>Ô chỉ tiêu có định dạng số. Đơn vị tính x 1 (hoặc %)</t>
        </r>
      </text>
    </comment>
    <comment ref="A18" authorId="0" shapeId="0">
      <text>
        <r>
          <rPr>
            <sz val="10"/>
            <rFont val="Arial"/>
          </rPr>
          <t>Ô chỉ tiêu có định dạng số. Đơn vị tính x 1 (hoặc %)
Dữ liệu động đầu vào hợp lệ khi chỉ được thêm dòng trên ô này.</t>
        </r>
      </text>
    </comment>
    <comment ref="B18" authorId="0" shapeId="0">
      <text>
        <r>
          <rPr>
            <sz val="10"/>
            <rFont val="Arial"/>
          </rPr>
          <t>Ô chỉ tiêu có định dạng ký tự
Dữ liệu động đầu vào hợp lệ khi chỉ được thêm dòng trên ô này.</t>
        </r>
      </text>
    </comment>
    <comment ref="C18" authorId="0" shapeId="0">
      <text>
        <r>
          <rPr>
            <sz val="10"/>
            <rFont val="Arial"/>
          </rPr>
          <t>Ô chỉ tiêu có định dạng số. Đơn vị tính x 1 (hoặc %)
Dữ liệu động đầu vào hợp lệ khi chỉ được thêm dòng trên ô này.</t>
        </r>
      </text>
    </comment>
    <comment ref="D18" authorId="0" shapeId="0">
      <text>
        <r>
          <rPr>
            <sz val="10"/>
            <rFont val="Arial"/>
          </rPr>
          <t>Ô chỉ tiêu có định dạng số. Đơn vị tính x 1 (hoặc %)
Dữ liệu động đầu vào hợp lệ khi chỉ được thêm dòng trên ô này.</t>
        </r>
      </text>
    </comment>
    <comment ref="E18" authorId="0" shapeId="0">
      <text>
        <r>
          <rPr>
            <sz val="10"/>
            <rFont val="Arial"/>
          </rPr>
          <t>Ô chỉ tiêu có định dạng số. Đơn vị tính x 1 (hoặc %)
Dữ liệu động đầu vào hợp lệ khi chỉ được thêm dòng trên ô này.</t>
        </r>
      </text>
    </comment>
    <comment ref="F18" authorId="0" shapeId="0">
      <text>
        <r>
          <rPr>
            <sz val="10"/>
            <rFont val="Arial"/>
          </rPr>
          <t>Ô chỉ tiêu có định dạng số. Đơn vị tính x 1 (hoặc %)
Dữ liệu động đầu vào hợp lệ khi chỉ được thêm dòng trên ô này.</t>
        </r>
      </text>
    </comment>
    <comment ref="D19" authorId="0" shapeId="0">
      <text>
        <r>
          <rPr>
            <sz val="10"/>
            <rFont val="Arial"/>
          </rPr>
          <t>Ô chỉ tiêu có định dạng số. Đơn vị tính x 1 (hoặc %)</t>
        </r>
      </text>
    </comment>
    <comment ref="E19" authorId="0" shapeId="0">
      <text>
        <r>
          <rPr>
            <sz val="10"/>
            <rFont val="Arial"/>
          </rPr>
          <t>Ô chỉ tiêu có định dạng số. Đơn vị tính x 1 (hoặc %)</t>
        </r>
      </text>
    </comment>
    <comment ref="F19" authorId="0" shapeId="0">
      <text>
        <r>
          <rPr>
            <sz val="10"/>
            <rFont val="Arial"/>
          </rPr>
          <t>Ô chỉ tiêu có định dạng số. Đơn vị tính x 1 (hoặc %)</t>
        </r>
      </text>
    </comment>
    <comment ref="A21" authorId="0" shapeId="0">
      <text>
        <r>
          <rPr>
            <sz val="10"/>
            <rFont val="Arial"/>
          </rPr>
          <t>Ô chỉ tiêu có định dạng ký tự
Dữ liệu động đầu vào hợp lệ khi chỉ được thêm dòng trên ô này.</t>
        </r>
      </text>
    </comment>
    <comment ref="B21" authorId="0" shapeId="0">
      <text>
        <r>
          <rPr>
            <sz val="10"/>
            <rFont val="Arial"/>
          </rPr>
          <t>Ô chỉ tiêu có định dạng ký tự
Dữ liệu động đầu vào hợp lệ khi chỉ được thêm dòng trên ô này.</t>
        </r>
      </text>
    </comment>
    <comment ref="C21" authorId="0" shapeId="0">
      <text>
        <r>
          <rPr>
            <sz val="10"/>
            <rFont val="Arial"/>
          </rPr>
          <t>Ô chỉ tiêu có định dạng ký tự
Dữ liệu động đầu vào hợp lệ khi chỉ được thêm dòng trên ô này.</t>
        </r>
      </text>
    </comment>
    <comment ref="D21" authorId="0" shapeId="0">
      <text>
        <r>
          <rPr>
            <sz val="10"/>
            <rFont val="Arial"/>
          </rPr>
          <t>Ô chỉ tiêu có định dạng số. Đơn vị tính x 1 (hoặc %)
Dữ liệu động đầu vào hợp lệ khi chỉ được thêm dòng trên ô này.</t>
        </r>
      </text>
    </comment>
    <comment ref="E21" authorId="0" shapeId="0">
      <text>
        <r>
          <rPr>
            <sz val="10"/>
            <rFont val="Arial"/>
          </rPr>
          <t>Ô chỉ tiêu có định dạng số. Đơn vị tính x 1 (hoặc %)
Dữ liệu động đầu vào hợp lệ khi chỉ được thêm dòng trên ô này.</t>
        </r>
      </text>
    </comment>
    <comment ref="F21" authorId="0" shapeId="0">
      <text>
        <r>
          <rPr>
            <sz val="10"/>
            <rFont val="Arial"/>
          </rPr>
          <t>Ô chỉ tiêu có định dạng số. Đơn vị tính x 1 (hoặc %)
Dữ liệu động đầu vào hợp lệ khi chỉ được thêm dòng trên ô này.</t>
        </r>
      </text>
    </comment>
    <comment ref="A23" authorId="0" shapeId="0">
      <text>
        <r>
          <rPr>
            <sz val="10"/>
            <rFont val="Arial"/>
          </rPr>
          <t>Ô chỉ tiêu có định dạng số. Đơn vị tính x 1 (hoặc %)
Dữ liệu động đầu vào hợp lệ khi chỉ được thêm dòng trên ô này.</t>
        </r>
      </text>
    </comment>
    <comment ref="B23" authorId="0" shapeId="0">
      <text>
        <r>
          <rPr>
            <sz val="10"/>
            <rFont val="Arial"/>
          </rPr>
          <t>Ô chỉ tiêu có định dạng ký tự
Dữ liệu động đầu vào hợp lệ khi chỉ được thêm dòng trên ô này.</t>
        </r>
      </text>
    </comment>
    <comment ref="C23" authorId="0" shapeId="0">
      <text>
        <r>
          <rPr>
            <sz val="10"/>
            <rFont val="Arial"/>
          </rPr>
          <t>Ô chỉ tiêu có định dạng số. Đơn vị tính x 1 (hoặc %)
Dữ liệu động đầu vào hợp lệ khi chỉ được thêm dòng trên ô này.</t>
        </r>
      </text>
    </comment>
    <comment ref="D23" authorId="0" shapeId="0">
      <text>
        <r>
          <rPr>
            <sz val="10"/>
            <rFont val="Arial"/>
          </rPr>
          <t>Ô chỉ tiêu có định dạng số. Đơn vị tính x 1 (hoặc %)
Dữ liệu động đầu vào hợp lệ khi chỉ được thêm dòng trên ô này.</t>
        </r>
      </text>
    </comment>
    <comment ref="E23" authorId="0" shapeId="0">
      <text>
        <r>
          <rPr>
            <sz val="10"/>
            <rFont val="Arial"/>
          </rPr>
          <t>Ô chỉ tiêu có định dạng số. Đơn vị tính x 1 (hoặc %)
Dữ liệu động đầu vào hợp lệ khi chỉ được thêm dòng trên ô này.</t>
        </r>
      </text>
    </comment>
    <comment ref="F23" authorId="0" shapeId="0">
      <text>
        <r>
          <rPr>
            <sz val="10"/>
            <rFont val="Arial"/>
          </rPr>
          <t>Ô chỉ tiêu có định dạng số. Đơn vị tính x 1 (hoặc %)
Dữ liệu động đầu vào hợp lệ khi chỉ được thêm dòng trên ô này.</t>
        </r>
      </text>
    </comment>
    <comment ref="D24" authorId="0" shapeId="0">
      <text>
        <r>
          <rPr>
            <sz val="10"/>
            <rFont val="Arial"/>
          </rPr>
          <t>Ô chỉ tiêu có định dạng số. Đơn vị tính x 1 (hoặc %)</t>
        </r>
      </text>
    </comment>
    <comment ref="E24" authorId="0" shapeId="0">
      <text>
        <r>
          <rPr>
            <sz val="10"/>
            <rFont val="Arial"/>
          </rPr>
          <t>Ô chỉ tiêu có định dạng số. Đơn vị tính x 1 (hoặc %)</t>
        </r>
      </text>
    </comment>
    <comment ref="F24" authorId="0" shapeId="0">
      <text>
        <r>
          <rPr>
            <sz val="10"/>
            <rFont val="Arial"/>
          </rPr>
          <t>Ô chỉ tiêu có định dạng số. Đơn vị tính x 1 (hoặc %)</t>
        </r>
      </text>
    </comment>
    <comment ref="A26" authorId="0" shapeId="0">
      <text>
        <r>
          <rPr>
            <sz val="10"/>
            <rFont val="Arial"/>
          </rPr>
          <t>Ô chỉ tiêu có định dạng số. Đơn vị tính x 1 (hoặc %)
Dữ liệu động đầu vào hợp lệ khi chỉ được thêm dòng trên ô này.</t>
        </r>
      </text>
    </comment>
    <comment ref="B26" authorId="0" shapeId="0">
      <text>
        <r>
          <rPr>
            <sz val="10"/>
            <rFont val="Arial"/>
          </rPr>
          <t>Ô chỉ tiêu có định dạng ký tự
Dữ liệu động đầu vào hợp lệ khi chỉ được thêm dòng trên ô này.</t>
        </r>
      </text>
    </comment>
    <comment ref="C26" authorId="0" shapeId="0">
      <text>
        <r>
          <rPr>
            <sz val="10"/>
            <rFont val="Arial"/>
          </rPr>
          <t>Ô chỉ tiêu có định dạng số. Đơn vị tính x 1 (hoặc %)
Dữ liệu động đầu vào hợp lệ khi chỉ được thêm dòng trên ô này.</t>
        </r>
      </text>
    </comment>
    <comment ref="D26" authorId="0" shapeId="0">
      <text>
        <r>
          <rPr>
            <sz val="10"/>
            <rFont val="Arial"/>
          </rPr>
          <t>Ô chỉ tiêu có định dạng số. Đơn vị tính x 1 (hoặc %)
Dữ liệu động đầu vào hợp lệ khi chỉ được thêm dòng trên ô này.</t>
        </r>
      </text>
    </comment>
    <comment ref="E26" authorId="0" shapeId="0">
      <text>
        <r>
          <rPr>
            <sz val="10"/>
            <rFont val="Arial"/>
          </rPr>
          <t>Ô chỉ tiêu có định dạng số. Đơn vị tính x 1 (hoặc %)
Dữ liệu động đầu vào hợp lệ khi chỉ được thêm dòng trên ô này.</t>
        </r>
      </text>
    </comment>
    <comment ref="F26" authorId="0" shapeId="0">
      <text>
        <r>
          <rPr>
            <sz val="10"/>
            <rFont val="Arial"/>
          </rPr>
          <t>Ô chỉ tiêu có định dạng số. Đơn vị tính x 1 (hoặc %)
Dữ liệu động đầu vào hợp lệ khi chỉ được thêm dòng trên ô này.</t>
        </r>
      </text>
    </comment>
    <comment ref="D27" authorId="0" shapeId="0">
      <text>
        <r>
          <rPr>
            <sz val="10"/>
            <rFont val="Arial"/>
          </rPr>
          <t>Ô chỉ tiêu có định dạng số. Đơn vị tính x 1 (hoặc %)</t>
        </r>
      </text>
    </comment>
    <comment ref="E27" authorId="0" shapeId="0">
      <text>
        <r>
          <rPr>
            <sz val="10"/>
            <rFont val="Arial"/>
          </rPr>
          <t>Ô chỉ tiêu có định dạng số. Đơn vị tính x 1 (hoặc %)</t>
        </r>
      </text>
    </comment>
    <comment ref="F27" authorId="0" shapeId="0">
      <text>
        <r>
          <rPr>
            <sz val="10"/>
            <rFont val="Arial"/>
          </rPr>
          <t>Ô chỉ tiêu có định dạng số. Đơn vị tính x 1 (hoặc %)</t>
        </r>
      </text>
    </comment>
    <comment ref="A29" authorId="0" shapeId="0">
      <text>
        <r>
          <rPr>
            <sz val="10"/>
            <rFont val="Arial"/>
          </rPr>
          <t>Ô chỉ tiêu có định dạng số. Đơn vị tính x 1 (hoặc %)
Dữ liệu động đầu vào hợp lệ khi chỉ được thêm dòng trên ô này.</t>
        </r>
      </text>
    </comment>
    <comment ref="B29" authorId="0" shapeId="0">
      <text>
        <r>
          <rPr>
            <sz val="10"/>
            <rFont val="Arial"/>
          </rPr>
          <t>Ô chỉ tiêu có định dạng ký tự
Dữ liệu động đầu vào hợp lệ khi chỉ được thêm dòng trên ô này.</t>
        </r>
      </text>
    </comment>
    <comment ref="C29" authorId="0" shapeId="0">
      <text>
        <r>
          <rPr>
            <sz val="10"/>
            <rFont val="Arial"/>
          </rPr>
          <t>Ô chỉ tiêu có định dạng số. Đơn vị tính x 1 (hoặc %)
Dữ liệu động đầu vào hợp lệ khi chỉ được thêm dòng trên ô này.</t>
        </r>
      </text>
    </comment>
    <comment ref="D29" authorId="0" shapeId="0">
      <text>
        <r>
          <rPr>
            <sz val="10"/>
            <rFont val="Arial"/>
          </rPr>
          <t>Ô chỉ tiêu có định dạng số. Đơn vị tính x 1 (hoặc %)
Dữ liệu động đầu vào hợp lệ khi chỉ được thêm dòng trên ô này.</t>
        </r>
      </text>
    </comment>
    <comment ref="E29" authorId="0" shapeId="0">
      <text>
        <r>
          <rPr>
            <sz val="10"/>
            <rFont val="Arial"/>
          </rPr>
          <t>Ô chỉ tiêu có định dạng số. Đơn vị tính x 1 (hoặc %)
Dữ liệu động đầu vào hợp lệ khi chỉ được thêm dòng trên ô này.</t>
        </r>
      </text>
    </comment>
    <comment ref="F29" authorId="0" shapeId="0">
      <text>
        <r>
          <rPr>
            <sz val="10"/>
            <rFont val="Arial"/>
          </rPr>
          <t>Ô chỉ tiêu có định dạng số. Đơn vị tính x 1 (hoặc %)
Dữ liệu động đầu vào hợp lệ khi chỉ được thêm dòng trên ô này.</t>
        </r>
      </text>
    </comment>
    <comment ref="D30" authorId="0" shapeId="0">
      <text>
        <r>
          <rPr>
            <sz val="10"/>
            <rFont val="Arial"/>
          </rPr>
          <t>Ô chỉ tiêu có định dạng số. Đơn vị tính x 1 (hoặc %)</t>
        </r>
      </text>
    </comment>
    <comment ref="E30" authorId="0" shapeId="0">
      <text>
        <r>
          <rPr>
            <sz val="10"/>
            <rFont val="Arial"/>
          </rPr>
          <t>Ô chỉ tiêu có định dạng số. Đơn vị tính x 1 (hoặc %)</t>
        </r>
      </text>
    </comment>
    <comment ref="F30" authorId="0" shapeId="0">
      <text>
        <r>
          <rPr>
            <sz val="10"/>
            <rFont val="Arial"/>
          </rPr>
          <t>Ô chỉ tiêu có định dạng số. Đơn vị tính x 1 (hoặc %)</t>
        </r>
      </text>
    </comment>
    <comment ref="D31" authorId="0" shapeId="0">
      <text>
        <r>
          <rPr>
            <sz val="10"/>
            <rFont val="Arial"/>
          </rPr>
          <t>Ô chỉ tiêu có định dạng số. Đơn vị tính x 1 (hoặc %)</t>
        </r>
      </text>
    </comment>
    <comment ref="E31" authorId="0" shapeId="0">
      <text>
        <r>
          <rPr>
            <sz val="10"/>
            <rFont val="Arial"/>
          </rPr>
          <t>Ô chỉ tiêu có định dạng số. Đơn vị tính x 1 (hoặc %)</t>
        </r>
      </text>
    </comment>
    <comment ref="F31" authorId="0" shapeId="0">
      <text>
        <r>
          <rPr>
            <sz val="10"/>
            <rFont val="Arial"/>
          </rPr>
          <t>Ô chỉ tiêu có định dạng số. Đơn vị tính x 1 (hoặc %)</t>
        </r>
      </text>
    </comment>
    <comment ref="D32" authorId="0" shapeId="0">
      <text>
        <r>
          <rPr>
            <sz val="10"/>
            <rFont val="Arial"/>
          </rPr>
          <t>Ô chỉ tiêu có định dạng số. Đơn vị tính x 1 (hoặc %)</t>
        </r>
      </text>
    </comment>
    <comment ref="E32" authorId="0" shapeId="0">
      <text>
        <r>
          <rPr>
            <sz val="10"/>
            <rFont val="Arial"/>
          </rPr>
          <t>Ô chỉ tiêu có định dạng số. Đơn vị tính x 1 (hoặc %)</t>
        </r>
      </text>
    </comment>
    <comment ref="F32" authorId="0" shapeId="0">
      <text>
        <r>
          <rPr>
            <sz val="10"/>
            <rFont val="Arial"/>
          </rPr>
          <t>Ô chỉ tiêu có định dạng số. Đơn vị tính x 1 (hoặc %)</t>
        </r>
      </text>
    </comment>
    <comment ref="A34" authorId="0" shapeId="0">
      <text>
        <r>
          <rPr>
            <sz val="10"/>
            <rFont val="Arial"/>
          </rPr>
          <t>Ô chỉ tiêu có định dạng ký tự
Dữ liệu động đầu vào hợp lệ khi chỉ được thêm dòng trên ô này.</t>
        </r>
      </text>
    </comment>
    <comment ref="B34" authorId="0" shapeId="0">
      <text>
        <r>
          <rPr>
            <sz val="10"/>
            <rFont val="Arial"/>
          </rPr>
          <t>Ô chỉ tiêu có định dạng ký tự
Dữ liệu động đầu vào hợp lệ khi chỉ được thêm dòng trên ô này.</t>
        </r>
      </text>
    </comment>
    <comment ref="C34" authorId="0" shapeId="0">
      <text>
        <r>
          <rPr>
            <sz val="10"/>
            <rFont val="Arial"/>
          </rPr>
          <t>Ô chỉ tiêu có định dạng ký tự
Dữ liệu động đầu vào hợp lệ khi chỉ được thêm dòng trên ô này.</t>
        </r>
      </text>
    </comment>
    <comment ref="D34" authorId="0" shapeId="0">
      <text>
        <r>
          <rPr>
            <sz val="10"/>
            <rFont val="Arial"/>
          </rPr>
          <t>Ô chỉ tiêu có định dạng số. Đơn vị tính x 1 (hoặc %)
Dữ liệu động đầu vào hợp lệ khi chỉ được thêm dòng trên ô này.</t>
        </r>
      </text>
    </comment>
    <comment ref="E34" authorId="0" shapeId="0">
      <text>
        <r>
          <rPr>
            <sz val="10"/>
            <rFont val="Arial"/>
          </rPr>
          <t>Ô chỉ tiêu có định dạng số. Đơn vị tính x 1 (hoặc %)
Dữ liệu động đầu vào hợp lệ khi chỉ được thêm dòng trên ô này.</t>
        </r>
      </text>
    </comment>
    <comment ref="F34" authorId="0" shapeId="0">
      <text>
        <r>
          <rPr>
            <sz val="10"/>
            <rFont val="Arial"/>
          </rPr>
          <t>Ô chỉ tiêu có định dạng số. Đơn vị tính x 1 (hoặc %)
Dữ liệu động đầu vào hợp lệ khi chỉ được thêm dòng trên ô này.</t>
        </r>
      </text>
    </comment>
    <comment ref="A36" authorId="0" shapeId="0">
      <text>
        <r>
          <rPr>
            <sz val="10"/>
            <rFont val="Arial"/>
          </rPr>
          <t>Ô chỉ tiêu có định dạng số. Đơn vị tính x 1 (hoặc %)
Dữ liệu động đầu vào hợp lệ khi chỉ được thêm dòng trên ô này.</t>
        </r>
      </text>
    </comment>
    <comment ref="B36" authorId="0" shapeId="0">
      <text>
        <r>
          <rPr>
            <sz val="10"/>
            <rFont val="Arial"/>
          </rPr>
          <t>Ô chỉ tiêu có định dạng ký tự
Dữ liệu động đầu vào hợp lệ khi chỉ được thêm dòng trên ô này.</t>
        </r>
      </text>
    </comment>
    <comment ref="C36" authorId="0" shapeId="0">
      <text>
        <r>
          <rPr>
            <sz val="10"/>
            <rFont val="Arial"/>
          </rPr>
          <t>Ô chỉ tiêu có định dạng số. Đơn vị tính x 1 (hoặc %)
Dữ liệu động đầu vào hợp lệ khi chỉ được thêm dòng trên ô này.</t>
        </r>
      </text>
    </comment>
    <comment ref="D36" authorId="0" shapeId="0">
      <text>
        <r>
          <rPr>
            <sz val="10"/>
            <rFont val="Arial"/>
          </rPr>
          <t>Ô chỉ tiêu có định dạng số. Đơn vị tính x 1 (hoặc %)
Dữ liệu động đầu vào hợp lệ khi chỉ được thêm dòng trên ô này.</t>
        </r>
      </text>
    </comment>
    <comment ref="E36" authorId="0" shapeId="0">
      <text>
        <r>
          <rPr>
            <sz val="10"/>
            <rFont val="Arial"/>
          </rPr>
          <t>Ô chỉ tiêu có định dạng số. Đơn vị tính x 1 (hoặc %)
Dữ liệu động đầu vào hợp lệ khi chỉ được thêm dòng trên ô này.</t>
        </r>
      </text>
    </comment>
    <comment ref="F36" authorId="0" shapeId="0">
      <text>
        <r>
          <rPr>
            <sz val="10"/>
            <rFont val="Arial"/>
          </rPr>
          <t>Ô chỉ tiêu có định dạng số. Đơn vị tính x 1 (hoặc %)
Dữ liệu động đầu vào hợp lệ khi chỉ được thêm dòng trên ô này.</t>
        </r>
      </text>
    </comment>
    <comment ref="D37" authorId="0" shapeId="0">
      <text>
        <r>
          <rPr>
            <sz val="10"/>
            <rFont val="Arial"/>
          </rPr>
          <t>Ô chỉ tiêu có định dạng số. Đơn vị tính x 1 (hoặc %)</t>
        </r>
      </text>
    </comment>
    <comment ref="E37" authorId="0" shapeId="0">
      <text>
        <r>
          <rPr>
            <sz val="10"/>
            <rFont val="Arial"/>
          </rPr>
          <t>Ô chỉ tiêu có định dạng số. Đơn vị tính x 1 (hoặc %)</t>
        </r>
      </text>
    </comment>
    <comment ref="F37" authorId="0" shapeId="0">
      <text>
        <r>
          <rPr>
            <sz val="10"/>
            <rFont val="Arial"/>
          </rPr>
          <t>Ô chỉ tiêu có định dạng số. Đơn vị tính x 1 (hoặc %)</t>
        </r>
      </text>
    </comment>
    <comment ref="A39" authorId="0" shapeId="0">
      <text>
        <r>
          <rPr>
            <sz val="10"/>
            <rFont val="Arial"/>
          </rPr>
          <t>Ô chỉ tiêu có định dạng số. Đơn vị tính x 1 (hoặc %)
Dữ liệu động đầu vào hợp lệ khi chỉ được thêm dòng trên ô này.</t>
        </r>
      </text>
    </comment>
    <comment ref="B39" authorId="0" shapeId="0">
      <text>
        <r>
          <rPr>
            <sz val="10"/>
            <rFont val="Arial"/>
          </rPr>
          <t>Ô chỉ tiêu có định dạng ký tự
Dữ liệu động đầu vào hợp lệ khi chỉ được thêm dòng trên ô này.</t>
        </r>
      </text>
    </comment>
    <comment ref="C39" authorId="0" shapeId="0">
      <text>
        <r>
          <rPr>
            <sz val="10"/>
            <rFont val="Arial"/>
          </rPr>
          <t>Ô chỉ tiêu có định dạng số. Đơn vị tính x 1 (hoặc %)
Dữ liệu động đầu vào hợp lệ khi chỉ được thêm dòng trên ô này.</t>
        </r>
      </text>
    </comment>
    <comment ref="D39" authorId="0" shapeId="0">
      <text>
        <r>
          <rPr>
            <sz val="10"/>
            <rFont val="Arial"/>
          </rPr>
          <t>Ô chỉ tiêu có định dạng số. Đơn vị tính x 1 (hoặc %)
Dữ liệu động đầu vào hợp lệ khi chỉ được thêm dòng trên ô này.</t>
        </r>
      </text>
    </comment>
    <comment ref="E39" authorId="0" shapeId="0">
      <text>
        <r>
          <rPr>
            <sz val="10"/>
            <rFont val="Arial"/>
          </rPr>
          <t>Ô chỉ tiêu có định dạng số. Đơn vị tính x 1 (hoặc %)
Dữ liệu động đầu vào hợp lệ khi chỉ được thêm dòng trên ô này.</t>
        </r>
      </text>
    </comment>
    <comment ref="F39" authorId="0" shapeId="0">
      <text>
        <r>
          <rPr>
            <sz val="10"/>
            <rFont val="Arial"/>
          </rPr>
          <t>Ô chỉ tiêu có định dạng số. Đơn vị tính x 1 (hoặc %)
Dữ liệu động đầu vào hợp lệ khi chỉ được thêm dòng trên ô này.</t>
        </r>
      </text>
    </comment>
    <comment ref="D40" authorId="0" shapeId="0">
      <text>
        <r>
          <rPr>
            <sz val="10"/>
            <rFont val="Arial"/>
          </rPr>
          <t>Ô chỉ tiêu có định dạng số. Đơn vị tính x 1 (hoặc %)</t>
        </r>
      </text>
    </comment>
    <comment ref="E40" authorId="0" shapeId="0">
      <text>
        <r>
          <rPr>
            <sz val="10"/>
            <rFont val="Arial"/>
          </rPr>
          <t>Ô chỉ tiêu có định dạng số. Đơn vị tính x 1 (hoặc %)</t>
        </r>
      </text>
    </comment>
    <comment ref="F40" authorId="0" shapeId="0">
      <text>
        <r>
          <rPr>
            <sz val="10"/>
            <rFont val="Arial"/>
          </rPr>
          <t>Ô chỉ tiêu có định dạng số. Đơn vị tính x 1 (hoặc %)</t>
        </r>
      </text>
    </comment>
    <comment ref="D41" authorId="0" shapeId="0">
      <text>
        <r>
          <rPr>
            <sz val="10"/>
            <rFont val="Arial"/>
          </rPr>
          <t>Ô chỉ tiêu có định dạng số. Đơn vị tính x 1 (hoặc %)</t>
        </r>
      </text>
    </comment>
    <comment ref="E41" authorId="0" shapeId="0">
      <text>
        <r>
          <rPr>
            <sz val="10"/>
            <rFont val="Arial"/>
          </rPr>
          <t>Ô chỉ tiêu có định dạng số. Đơn vị tính x 1 (hoặc %)</t>
        </r>
      </text>
    </comment>
    <comment ref="F41" authorId="0" shapeId="0">
      <text>
        <r>
          <rPr>
            <sz val="10"/>
            <rFont val="Arial"/>
          </rPr>
          <t>Ô chỉ tiêu có định dạng số. Đơn vị tính x 1 (hoặc %)</t>
        </r>
      </text>
    </comment>
    <comment ref="D42" authorId="0" shapeId="0">
      <text>
        <r>
          <rPr>
            <sz val="10"/>
            <rFont val="Arial"/>
          </rPr>
          <t>Ô chỉ tiêu có định dạng số. Đơn vị tính x 1 (hoặc %)</t>
        </r>
      </text>
    </comment>
    <comment ref="E42" authorId="0" shapeId="0">
      <text>
        <r>
          <rPr>
            <sz val="10"/>
            <rFont val="Arial"/>
          </rPr>
          <t>Ô chỉ tiêu có định dạng số. Đơn vị tính x 1 (hoặc %)</t>
        </r>
      </text>
    </comment>
    <comment ref="F42" authorId="0" shapeId="0">
      <text>
        <r>
          <rPr>
            <sz val="10"/>
            <rFont val="Arial"/>
          </rPr>
          <t>Ô chỉ tiêu có định dạng số. Đơn vị tính x 1 (hoặc %)</t>
        </r>
      </text>
    </comment>
    <comment ref="D43" authorId="0" shapeId="0">
      <text>
        <r>
          <rPr>
            <sz val="10"/>
            <rFont val="Arial"/>
          </rPr>
          <t>Ô chỉ tiêu có định dạng số. Đơn vị tính x 1 (hoặc %)</t>
        </r>
      </text>
    </comment>
    <comment ref="E43" authorId="0" shapeId="0">
      <text>
        <r>
          <rPr>
            <sz val="10"/>
            <rFont val="Arial"/>
          </rPr>
          <t>Ô chỉ tiêu có định dạng số. Đơn vị tính x 1 (hoặc %)</t>
        </r>
      </text>
    </comment>
    <comment ref="F43" authorId="0" shapeId="0">
      <text>
        <r>
          <rPr>
            <sz val="10"/>
            <rFont val="Arial"/>
          </rPr>
          <t>Ô chỉ tiêu có định dạng số. Đơn vị tính x 1 (hoặc %)</t>
        </r>
      </text>
    </comment>
  </commentList>
</comments>
</file>

<file path=xl/comments2.xml><?xml version="1.0" encoding="utf-8"?>
<comments xmlns="http://schemas.openxmlformats.org/spreadsheetml/2006/main">
  <authors>
    <author/>
  </authors>
  <commentList>
    <comment ref="D2" authorId="0" shapeId="0">
      <text>
        <r>
          <rPr>
            <sz val="10"/>
            <rFont val="Arial"/>
          </rPr>
          <t>Ô chỉ tiêu có định dạng số. Đơn vị tính x 1 (hoặc %)</t>
        </r>
      </text>
    </comment>
    <comment ref="E2" authorId="0" shapeId="0">
      <text>
        <r>
          <rPr>
            <sz val="10"/>
            <rFont val="Arial"/>
          </rPr>
          <t>Ô chỉ tiêu có định dạng số. Đơn vị tính x 1 (hoặc %)</t>
        </r>
      </text>
    </comment>
    <comment ref="F2" authorId="0" shapeId="0">
      <text>
        <r>
          <rPr>
            <sz val="10"/>
            <rFont val="Arial"/>
          </rPr>
          <t>Ô chỉ tiêu có định dạng số. Đơn vị tính x 1 (hoặc %)</t>
        </r>
      </text>
    </comment>
    <comment ref="D3" authorId="0" shapeId="0">
      <text>
        <r>
          <rPr>
            <sz val="10"/>
            <rFont val="Arial"/>
          </rPr>
          <t>Ô chỉ tiêu có định dạng số. Đơn vị tính x 1 (hoặc %)</t>
        </r>
      </text>
    </comment>
    <comment ref="E3" authorId="0" shapeId="0">
      <text>
        <r>
          <rPr>
            <sz val="10"/>
            <rFont val="Arial"/>
          </rPr>
          <t>Ô chỉ tiêu có định dạng số. Đơn vị tính x 1 (hoặc %)</t>
        </r>
      </text>
    </comment>
    <comment ref="F3" authorId="0" shapeId="0">
      <text>
        <r>
          <rPr>
            <sz val="10"/>
            <rFont val="Arial"/>
          </rPr>
          <t>Ô chỉ tiêu có định dạng số. Đơn vị tính x 1 (hoặc %)</t>
        </r>
      </text>
    </comment>
    <comment ref="A5" authorId="0" shapeId="0">
      <text>
        <r>
          <rPr>
            <sz val="10"/>
            <rFont val="Arial"/>
          </rPr>
          <t>Ô chỉ tiêu có định dạng ký tự
Dữ liệu động đầu vào hợp lệ khi chỉ được thêm dòng trên ô này.</t>
        </r>
      </text>
    </comment>
    <comment ref="B5" authorId="0" shapeId="0">
      <text>
        <r>
          <rPr>
            <sz val="10"/>
            <rFont val="Arial"/>
          </rPr>
          <t>Ô chỉ tiêu có định dạng ký tự
Dữ liệu động đầu vào hợp lệ khi chỉ được thêm dòng trên ô này.</t>
        </r>
      </text>
    </comment>
    <comment ref="C5" authorId="0" shapeId="0">
      <text>
        <r>
          <rPr>
            <sz val="10"/>
            <rFont val="Arial"/>
          </rPr>
          <t>Ô chỉ tiêu có định dạng ký tự
Dữ liệu động đầu vào hợp lệ khi chỉ được thêm dòng trên ô này.</t>
        </r>
      </text>
    </comment>
    <comment ref="D5" authorId="0" shapeId="0">
      <text>
        <r>
          <rPr>
            <sz val="10"/>
            <rFont val="Arial"/>
          </rPr>
          <t>Ô chỉ tiêu có định dạng số. Đơn vị tính x 1 (hoặc %)
Dữ liệu động đầu vào hợp lệ khi chỉ được thêm dòng trên ô này.</t>
        </r>
      </text>
    </comment>
    <comment ref="E5" authorId="0" shapeId="0">
      <text>
        <r>
          <rPr>
            <sz val="10"/>
            <rFont val="Arial"/>
          </rPr>
          <t>Ô chỉ tiêu có định dạng số. Đơn vị tính x 1 (hoặc %)
Dữ liệu động đầu vào hợp lệ khi chỉ được thêm dòng trên ô này.</t>
        </r>
      </text>
    </comment>
    <comment ref="F5" authorId="0" shapeId="0">
      <text>
        <r>
          <rPr>
            <sz val="10"/>
            <rFont val="Arial"/>
          </rPr>
          <t>Ô chỉ tiêu có định dạng số. Đơn vị tính x 1 (hoặc %)
Dữ liệu động đầu vào hợp lệ khi chỉ được thêm dòng trên ô này.</t>
        </r>
      </text>
    </comment>
    <comment ref="A7" authorId="0" shapeId="0">
      <text>
        <r>
          <rPr>
            <sz val="10"/>
            <rFont val="Arial"/>
          </rPr>
          <t>Ô chỉ tiêu có định dạng ký tự
Dữ liệu động đầu vào hợp lệ khi chỉ được thêm dòng trên ô này.</t>
        </r>
      </text>
    </comment>
    <comment ref="B7" authorId="0" shapeId="0">
      <text>
        <r>
          <rPr>
            <sz val="10"/>
            <rFont val="Arial"/>
          </rPr>
          <t>Ô chỉ tiêu có định dạng ký tự
Dữ liệu động đầu vào hợp lệ khi chỉ được thêm dòng trên ô này.</t>
        </r>
      </text>
    </comment>
    <comment ref="C7" authorId="0" shapeId="0">
      <text>
        <r>
          <rPr>
            <sz val="10"/>
            <rFont val="Arial"/>
          </rPr>
          <t>Ô chỉ tiêu có định dạng ký tự
Dữ liệu động đầu vào hợp lệ khi chỉ được thêm dòng trên ô này.</t>
        </r>
      </text>
    </comment>
    <comment ref="D7" authorId="0" shapeId="0">
      <text>
        <r>
          <rPr>
            <sz val="10"/>
            <rFont val="Arial"/>
          </rPr>
          <t>Ô chỉ tiêu có định dạng số. Đơn vị tính x 1 (hoặc %)
Dữ liệu động đầu vào hợp lệ khi chỉ được thêm dòng trên ô này.</t>
        </r>
      </text>
    </comment>
    <comment ref="E7" authorId="0" shapeId="0">
      <text>
        <r>
          <rPr>
            <sz val="10"/>
            <rFont val="Arial"/>
          </rPr>
          <t>Ô chỉ tiêu có định dạng số. Đơn vị tính x 1 (hoặc %)
Dữ liệu động đầu vào hợp lệ khi chỉ được thêm dòng trên ô này.</t>
        </r>
      </text>
    </comment>
    <comment ref="F7" authorId="0" shapeId="0">
      <text>
        <r>
          <rPr>
            <sz val="10"/>
            <rFont val="Arial"/>
          </rPr>
          <t>Ô chỉ tiêu có định dạng số. Đơn vị tính x 1 (hoặc %)
Dữ liệu động đầu vào hợp lệ khi chỉ được thêm dòng trên ô này.</t>
        </r>
      </text>
    </comment>
    <comment ref="A9" authorId="0" shapeId="0">
      <text>
        <r>
          <rPr>
            <sz val="10"/>
            <rFont val="Arial"/>
          </rPr>
          <t>Ô chỉ tiêu có định dạng ký tự
Dữ liệu động đầu vào hợp lệ khi chỉ được thêm dòng trên ô này.</t>
        </r>
      </text>
    </comment>
    <comment ref="B9" authorId="0" shapeId="0">
      <text>
        <r>
          <rPr>
            <sz val="10"/>
            <rFont val="Arial"/>
          </rPr>
          <t>Ô chỉ tiêu có định dạng ký tự
Dữ liệu động đầu vào hợp lệ khi chỉ được thêm dòng trên ô này.</t>
        </r>
      </text>
    </comment>
    <comment ref="C9" authorId="0" shapeId="0">
      <text>
        <r>
          <rPr>
            <sz val="10"/>
            <rFont val="Arial"/>
          </rPr>
          <t>Ô chỉ tiêu có định dạng ký tự
Dữ liệu động đầu vào hợp lệ khi chỉ được thêm dòng trên ô này.</t>
        </r>
      </text>
    </comment>
    <comment ref="D9" authorId="0" shapeId="0">
      <text>
        <r>
          <rPr>
            <sz val="10"/>
            <rFont val="Arial"/>
          </rPr>
          <t>Ô chỉ tiêu có định dạng số. Đơn vị tính x 1 (hoặc %)
Dữ liệu động đầu vào hợp lệ khi chỉ được thêm dòng trên ô này.</t>
        </r>
      </text>
    </comment>
    <comment ref="E9" authorId="0" shapeId="0">
      <text>
        <r>
          <rPr>
            <sz val="10"/>
            <rFont val="Arial"/>
          </rPr>
          <t>Ô chỉ tiêu có định dạng số. Đơn vị tính x 1 (hoặc %)
Dữ liệu động đầu vào hợp lệ khi chỉ được thêm dòng trên ô này.</t>
        </r>
      </text>
    </comment>
    <comment ref="F9" authorId="0" shapeId="0">
      <text>
        <r>
          <rPr>
            <sz val="10"/>
            <rFont val="Arial"/>
          </rPr>
          <t>Ô chỉ tiêu có định dạng số. Đơn vị tính x 1 (hoặc %)
Dữ liệu động đầu vào hợp lệ khi chỉ được thêm dòng trên ô này.</t>
        </r>
      </text>
    </comment>
    <comment ref="A11" authorId="0" shapeId="0">
      <text>
        <r>
          <rPr>
            <sz val="10"/>
            <rFont val="Arial"/>
          </rPr>
          <t>Ô chỉ tiêu có định dạng ký tự
Dữ liệu động đầu vào hợp lệ khi chỉ được thêm dòng trên ô này.</t>
        </r>
      </text>
    </comment>
    <comment ref="B11" authorId="0" shapeId="0">
      <text>
        <r>
          <rPr>
            <sz val="10"/>
            <rFont val="Arial"/>
          </rPr>
          <t>Ô chỉ tiêu có định dạng ký tự
Dữ liệu động đầu vào hợp lệ khi chỉ được thêm dòng trên ô này.</t>
        </r>
      </text>
    </comment>
    <comment ref="C11" authorId="0" shapeId="0">
      <text>
        <r>
          <rPr>
            <sz val="10"/>
            <rFont val="Arial"/>
          </rPr>
          <t>Ô chỉ tiêu có định dạng ký tự
Dữ liệu động đầu vào hợp lệ khi chỉ được thêm dòng trên ô này.</t>
        </r>
      </text>
    </comment>
    <comment ref="D11" authorId="0" shapeId="0">
      <text>
        <r>
          <rPr>
            <sz val="10"/>
            <rFont val="Arial"/>
          </rPr>
          <t>Ô chỉ tiêu có định dạng số. Đơn vị tính x 1 (hoặc %)
Dữ liệu động đầu vào hợp lệ khi chỉ được thêm dòng trên ô này.</t>
        </r>
      </text>
    </comment>
    <comment ref="E11" authorId="0" shapeId="0">
      <text>
        <r>
          <rPr>
            <sz val="10"/>
            <rFont val="Arial"/>
          </rPr>
          <t>Ô chỉ tiêu có định dạng số. Đơn vị tính x 1 (hoặc %)
Dữ liệu động đầu vào hợp lệ khi chỉ được thêm dòng trên ô này.</t>
        </r>
      </text>
    </comment>
    <comment ref="F11" authorId="0" shapeId="0">
      <text>
        <r>
          <rPr>
            <sz val="10"/>
            <rFont val="Arial"/>
          </rPr>
          <t>Ô chỉ tiêu có định dạng số. Đơn vị tính x 1 (hoặc %)
Dữ liệu động đầu vào hợp lệ khi chỉ được thêm dòng trên ô này.</t>
        </r>
      </text>
    </comment>
    <comment ref="D12" authorId="0" shapeId="0">
      <text>
        <r>
          <rPr>
            <sz val="10"/>
            <rFont val="Arial"/>
          </rPr>
          <t>Ô chỉ tiêu có định dạng số. Đơn vị tính x 1 (hoặc %)</t>
        </r>
      </text>
    </comment>
    <comment ref="E12" authorId="0" shapeId="0">
      <text>
        <r>
          <rPr>
            <sz val="10"/>
            <rFont val="Arial"/>
          </rPr>
          <t>Ô chỉ tiêu có định dạng số. Đơn vị tính x 1 (hoặc %)</t>
        </r>
      </text>
    </comment>
    <comment ref="F12" authorId="0" shapeId="0">
      <text>
        <r>
          <rPr>
            <sz val="10"/>
            <rFont val="Arial"/>
          </rPr>
          <t>Ô chỉ tiêu có định dạng số. Đơn vị tính x 1 (hoặc %)</t>
        </r>
      </text>
    </comment>
    <comment ref="A14" authorId="0" shapeId="0">
      <text>
        <r>
          <rPr>
            <sz val="10"/>
            <rFont val="Arial"/>
          </rPr>
          <t>Ô chỉ tiêu có định dạng ký tự
Dữ liệu động đầu vào hợp lệ khi chỉ được thêm dòng trên ô này.</t>
        </r>
      </text>
    </comment>
    <comment ref="B14" authorId="0" shapeId="0">
      <text>
        <r>
          <rPr>
            <sz val="10"/>
            <rFont val="Arial"/>
          </rPr>
          <t>Ô chỉ tiêu có định dạng ký tự
Dữ liệu động đầu vào hợp lệ khi chỉ được thêm dòng trên ô này.</t>
        </r>
      </text>
    </comment>
    <comment ref="C14" authorId="0" shapeId="0">
      <text>
        <r>
          <rPr>
            <sz val="10"/>
            <rFont val="Arial"/>
          </rPr>
          <t>Ô chỉ tiêu có định dạng ký tự
Dữ liệu động đầu vào hợp lệ khi chỉ được thêm dòng trên ô này.</t>
        </r>
      </text>
    </comment>
    <comment ref="D14" authorId="0" shapeId="0">
      <text>
        <r>
          <rPr>
            <sz val="10"/>
            <rFont val="Arial"/>
          </rPr>
          <t>Ô chỉ tiêu có định dạng số. Đơn vị tính x 1 (hoặc %)
Dữ liệu động đầu vào hợp lệ khi chỉ được thêm dòng trên ô này.</t>
        </r>
      </text>
    </comment>
    <comment ref="E14" authorId="0" shapeId="0">
      <text>
        <r>
          <rPr>
            <sz val="10"/>
            <rFont val="Arial"/>
          </rPr>
          <t>Ô chỉ tiêu có định dạng số. Đơn vị tính x 1 (hoặc %)
Dữ liệu động đầu vào hợp lệ khi chỉ được thêm dòng trên ô này.</t>
        </r>
      </text>
    </comment>
    <comment ref="F14" authorId="0" shapeId="0">
      <text>
        <r>
          <rPr>
            <sz val="10"/>
            <rFont val="Arial"/>
          </rPr>
          <t>Ô chỉ tiêu có định dạng số. Đơn vị tính x 1 (hoặc %)
Dữ liệu động đầu vào hợp lệ khi chỉ được thêm dòng trên ô này.</t>
        </r>
      </text>
    </comment>
    <comment ref="A16" authorId="0" shapeId="0">
      <text>
        <r>
          <rPr>
            <sz val="10"/>
            <rFont val="Arial"/>
          </rPr>
          <t>Ô chỉ tiêu có định dạng số. Đơn vị tính x 1 (hoặc %)
Dữ liệu động đầu vào hợp lệ khi chỉ được thêm dòng trên ô này.</t>
        </r>
      </text>
    </comment>
    <comment ref="B16" authorId="0" shapeId="0">
      <text>
        <r>
          <rPr>
            <sz val="10"/>
            <rFont val="Arial"/>
          </rPr>
          <t>Ô chỉ tiêu có định dạng ký tự
Dữ liệu động đầu vào hợp lệ khi chỉ được thêm dòng trên ô này.</t>
        </r>
      </text>
    </comment>
    <comment ref="C16" authorId="0" shapeId="0">
      <text>
        <r>
          <rPr>
            <sz val="10"/>
            <rFont val="Arial"/>
          </rPr>
          <t>Ô chỉ tiêu có định dạng số. Đơn vị tính x 1 (hoặc %)
Dữ liệu động đầu vào hợp lệ khi chỉ được thêm dòng trên ô này.</t>
        </r>
      </text>
    </comment>
    <comment ref="D16" authorId="0" shapeId="0">
      <text>
        <r>
          <rPr>
            <sz val="10"/>
            <rFont val="Arial"/>
          </rPr>
          <t>Ô chỉ tiêu có định dạng số. Đơn vị tính x 1 (hoặc %)
Dữ liệu động đầu vào hợp lệ khi chỉ được thêm dòng trên ô này.</t>
        </r>
      </text>
    </comment>
    <comment ref="E16" authorId="0" shapeId="0">
      <text>
        <r>
          <rPr>
            <sz val="10"/>
            <rFont val="Arial"/>
          </rPr>
          <t>Ô chỉ tiêu có định dạng số. Đơn vị tính x 1 (hoặc %)
Dữ liệu động đầu vào hợp lệ khi chỉ được thêm dòng trên ô này.</t>
        </r>
      </text>
    </comment>
    <comment ref="F16" authorId="0" shapeId="0">
      <text>
        <r>
          <rPr>
            <sz val="10"/>
            <rFont val="Arial"/>
          </rPr>
          <t>Ô chỉ tiêu có định dạng số. Đơn vị tính x 1 (hoặc %)
Dữ liệu động đầu vào hợp lệ khi chỉ được thêm dòng trên ô này.</t>
        </r>
      </text>
    </comment>
    <comment ref="D17" authorId="0" shapeId="0">
      <text>
        <r>
          <rPr>
            <sz val="10"/>
            <rFont val="Arial"/>
          </rPr>
          <t>Ô chỉ tiêu có định dạng số. Đơn vị tính x 1 (hoặc %)</t>
        </r>
      </text>
    </comment>
    <comment ref="E17" authorId="0" shapeId="0">
      <text>
        <r>
          <rPr>
            <sz val="10"/>
            <rFont val="Arial"/>
          </rPr>
          <t>Ô chỉ tiêu có định dạng số. Đơn vị tính x 1 (hoặc %)</t>
        </r>
      </text>
    </comment>
    <comment ref="F17" authorId="0" shapeId="0">
      <text>
        <r>
          <rPr>
            <sz val="10"/>
            <rFont val="Arial"/>
          </rPr>
          <t>Ô chỉ tiêu có định dạng số. Đơn vị tính x 1 (hoặc %)</t>
        </r>
      </text>
    </comment>
    <comment ref="A19" authorId="0" shapeId="0">
      <text>
        <r>
          <rPr>
            <sz val="10"/>
            <rFont val="Arial"/>
          </rPr>
          <t>Ô chỉ tiêu có định dạng số. Đơn vị tính x 1 (hoặc %)
Dữ liệu động đầu vào hợp lệ khi chỉ được thêm dòng trên ô này.</t>
        </r>
      </text>
    </comment>
    <comment ref="B19" authorId="0" shapeId="0">
      <text>
        <r>
          <rPr>
            <sz val="10"/>
            <rFont val="Arial"/>
          </rPr>
          <t>Ô chỉ tiêu có định dạng ký tự
Dữ liệu động đầu vào hợp lệ khi chỉ được thêm dòng trên ô này.</t>
        </r>
      </text>
    </comment>
    <comment ref="C19" authorId="0" shapeId="0">
      <text>
        <r>
          <rPr>
            <sz val="10"/>
            <rFont val="Arial"/>
          </rPr>
          <t>Ô chỉ tiêu có định dạng số. Đơn vị tính x 1 (hoặc %)
Dữ liệu động đầu vào hợp lệ khi chỉ được thêm dòng trên ô này.</t>
        </r>
      </text>
    </comment>
    <comment ref="D19" authorId="0" shapeId="0">
      <text>
        <r>
          <rPr>
            <sz val="10"/>
            <rFont val="Arial"/>
          </rPr>
          <t>Ô chỉ tiêu có định dạng số. Đơn vị tính x 1 (hoặc %)
Dữ liệu động đầu vào hợp lệ khi chỉ được thêm dòng trên ô này.</t>
        </r>
      </text>
    </comment>
    <comment ref="E19" authorId="0" shapeId="0">
      <text>
        <r>
          <rPr>
            <sz val="10"/>
            <rFont val="Arial"/>
          </rPr>
          <t>Ô chỉ tiêu có định dạng số. Đơn vị tính x 1 (hoặc %)
Dữ liệu động đầu vào hợp lệ khi chỉ được thêm dòng trên ô này.</t>
        </r>
      </text>
    </comment>
    <comment ref="F19" authorId="0" shapeId="0">
      <text>
        <r>
          <rPr>
            <sz val="10"/>
            <rFont val="Arial"/>
          </rPr>
          <t>Ô chỉ tiêu có định dạng số. Đơn vị tính x 1 (hoặc %)
Dữ liệu động đầu vào hợp lệ khi chỉ được thêm dòng trên ô này.</t>
        </r>
      </text>
    </comment>
    <comment ref="D20" authorId="0" shapeId="0">
      <text>
        <r>
          <rPr>
            <sz val="10"/>
            <rFont val="Arial"/>
          </rPr>
          <t>Ô chỉ tiêu có định dạng số. Đơn vị tính x 1 (hoặc %)</t>
        </r>
      </text>
    </comment>
    <comment ref="E20" authorId="0" shapeId="0">
      <text>
        <r>
          <rPr>
            <sz val="10"/>
            <rFont val="Arial"/>
          </rPr>
          <t>Ô chỉ tiêu có định dạng số. Đơn vị tính x 1 (hoặc %)</t>
        </r>
      </text>
    </comment>
    <comment ref="F20" authorId="0" shapeId="0">
      <text>
        <r>
          <rPr>
            <sz val="10"/>
            <rFont val="Arial"/>
          </rPr>
          <t>Ô chỉ tiêu có định dạng số. Đơn vị tính x 1 (hoặc %)</t>
        </r>
      </text>
    </comment>
    <comment ref="A22" authorId="0" shapeId="0">
      <text>
        <r>
          <rPr>
            <sz val="10"/>
            <rFont val="Arial"/>
          </rPr>
          <t>Ô chỉ tiêu có định dạng ký tự
Dữ liệu động đầu vào hợp lệ khi chỉ được thêm dòng trên ô này.</t>
        </r>
      </text>
    </comment>
    <comment ref="B22" authorId="0" shapeId="0">
      <text>
        <r>
          <rPr>
            <sz val="10"/>
            <rFont val="Arial"/>
          </rPr>
          <t>Ô chỉ tiêu có định dạng ký tự
Dữ liệu động đầu vào hợp lệ khi chỉ được thêm dòng trên ô này.</t>
        </r>
      </text>
    </comment>
    <comment ref="C22" authorId="0" shapeId="0">
      <text>
        <r>
          <rPr>
            <sz val="10"/>
            <rFont val="Arial"/>
          </rPr>
          <t>Ô chỉ tiêu có định dạng ký tự
Dữ liệu động đầu vào hợp lệ khi chỉ được thêm dòng trên ô này.</t>
        </r>
      </text>
    </comment>
    <comment ref="D22" authorId="0" shapeId="0">
      <text>
        <r>
          <rPr>
            <sz val="10"/>
            <rFont val="Arial"/>
          </rPr>
          <t>Ô chỉ tiêu có định dạng số. Đơn vị tính x 1 (hoặc %)
Dữ liệu động đầu vào hợp lệ khi chỉ được thêm dòng trên ô này.</t>
        </r>
      </text>
    </comment>
    <comment ref="E22" authorId="0" shapeId="0">
      <text>
        <r>
          <rPr>
            <sz val="10"/>
            <rFont val="Arial"/>
          </rPr>
          <t>Ô chỉ tiêu có định dạng số. Đơn vị tính x 1 (hoặc %)
Dữ liệu động đầu vào hợp lệ khi chỉ được thêm dòng trên ô này.</t>
        </r>
      </text>
    </comment>
    <comment ref="F22" authorId="0" shapeId="0">
      <text>
        <r>
          <rPr>
            <sz val="10"/>
            <rFont val="Arial"/>
          </rPr>
          <t>Ô chỉ tiêu có định dạng số. Đơn vị tính x 1 (hoặc %)
Dữ liệu động đầu vào hợp lệ khi chỉ được thêm dòng trên ô này.</t>
        </r>
      </text>
    </comment>
    <comment ref="A24" authorId="0" shapeId="0">
      <text>
        <r>
          <rPr>
            <sz val="10"/>
            <rFont val="Arial"/>
          </rPr>
          <t>Ô chỉ tiêu có định dạng ký tự
Dữ liệu động đầu vào hợp lệ khi chỉ được thêm dòng trên ô này.</t>
        </r>
      </text>
    </comment>
    <comment ref="B24" authorId="0" shapeId="0">
      <text>
        <r>
          <rPr>
            <sz val="10"/>
            <rFont val="Arial"/>
          </rPr>
          <t>Ô chỉ tiêu có định dạng ký tự
Dữ liệu động đầu vào hợp lệ khi chỉ được thêm dòng trên ô này.</t>
        </r>
      </text>
    </comment>
    <comment ref="C24" authorId="0" shapeId="0">
      <text>
        <r>
          <rPr>
            <sz val="10"/>
            <rFont val="Arial"/>
          </rPr>
          <t>Ô chỉ tiêu có định dạng ký tự
Dữ liệu động đầu vào hợp lệ khi chỉ được thêm dòng trên ô này.</t>
        </r>
      </text>
    </comment>
    <comment ref="D24" authorId="0" shapeId="0">
      <text>
        <r>
          <rPr>
            <sz val="10"/>
            <rFont val="Arial"/>
          </rPr>
          <t>Ô chỉ tiêu có định dạng số. Đơn vị tính x 1 (hoặc %)
Dữ liệu động đầu vào hợp lệ khi chỉ được thêm dòng trên ô này.</t>
        </r>
      </text>
    </comment>
    <comment ref="E24" authorId="0" shapeId="0">
      <text>
        <r>
          <rPr>
            <sz val="10"/>
            <rFont val="Arial"/>
          </rPr>
          <t>Ô chỉ tiêu có định dạng số. Đơn vị tính x 1 (hoặc %)
Dữ liệu động đầu vào hợp lệ khi chỉ được thêm dòng trên ô này.</t>
        </r>
      </text>
    </comment>
    <comment ref="F24" authorId="0" shapeId="0">
      <text>
        <r>
          <rPr>
            <sz val="10"/>
            <rFont val="Arial"/>
          </rPr>
          <t>Ô chỉ tiêu có định dạng số. Đơn vị tính x 1 (hoặc %)
Dữ liệu động đầu vào hợp lệ khi chỉ được thêm dòng trên ô này.</t>
        </r>
      </text>
    </comment>
    <comment ref="A26" authorId="0" shapeId="0">
      <text>
        <r>
          <rPr>
            <sz val="10"/>
            <rFont val="Arial"/>
          </rPr>
          <t>Ô chỉ tiêu có định dạng ký tự
Dữ liệu động đầu vào hợp lệ khi chỉ được thêm dòng trên ô này.</t>
        </r>
      </text>
    </comment>
    <comment ref="B26" authorId="0" shapeId="0">
      <text>
        <r>
          <rPr>
            <sz val="10"/>
            <rFont val="Arial"/>
          </rPr>
          <t>Ô chỉ tiêu có định dạng ký tự
Dữ liệu động đầu vào hợp lệ khi chỉ được thêm dòng trên ô này.</t>
        </r>
      </text>
    </comment>
    <comment ref="C26" authorId="0" shapeId="0">
      <text>
        <r>
          <rPr>
            <sz val="10"/>
            <rFont val="Arial"/>
          </rPr>
          <t>Ô chỉ tiêu có định dạng ký tự
Dữ liệu động đầu vào hợp lệ khi chỉ được thêm dòng trên ô này.</t>
        </r>
      </text>
    </comment>
    <comment ref="D26" authorId="0" shapeId="0">
      <text>
        <r>
          <rPr>
            <sz val="10"/>
            <rFont val="Arial"/>
          </rPr>
          <t>Ô chỉ tiêu có định dạng số. Đơn vị tính x 1 (hoặc %)
Dữ liệu động đầu vào hợp lệ khi chỉ được thêm dòng trên ô này.</t>
        </r>
      </text>
    </comment>
    <comment ref="E26" authorId="0" shapeId="0">
      <text>
        <r>
          <rPr>
            <sz val="10"/>
            <rFont val="Arial"/>
          </rPr>
          <t>Ô chỉ tiêu có định dạng số. Đơn vị tính x 1 (hoặc %)
Dữ liệu động đầu vào hợp lệ khi chỉ được thêm dòng trên ô này.</t>
        </r>
      </text>
    </comment>
    <comment ref="F26" authorId="0" shapeId="0">
      <text>
        <r>
          <rPr>
            <sz val="10"/>
            <rFont val="Arial"/>
          </rPr>
          <t>Ô chỉ tiêu có định dạng số. Đơn vị tính x 1 (hoặc %)
Dữ liệu động đầu vào hợp lệ khi chỉ được thêm dòng trên ô này.</t>
        </r>
      </text>
    </comment>
    <comment ref="A28" authorId="0" shapeId="0">
      <text>
        <r>
          <rPr>
            <sz val="10"/>
            <rFont val="Arial"/>
          </rPr>
          <t>Ô chỉ tiêu có định dạng số. Đơn vị tính x 1 (hoặc %)
Dữ liệu động đầu vào hợp lệ khi chỉ được thêm dòng trên ô này.</t>
        </r>
      </text>
    </comment>
    <comment ref="B28" authorId="0" shapeId="0">
      <text>
        <r>
          <rPr>
            <sz val="10"/>
            <rFont val="Arial"/>
          </rPr>
          <t>Ô chỉ tiêu có định dạng ký tự
Dữ liệu động đầu vào hợp lệ khi chỉ được thêm dòng trên ô này.</t>
        </r>
      </text>
    </comment>
    <comment ref="C28" authorId="0" shapeId="0">
      <text>
        <r>
          <rPr>
            <sz val="10"/>
            <rFont val="Arial"/>
          </rPr>
          <t>Ô chỉ tiêu có định dạng số. Đơn vị tính x 1 (hoặc %)
Dữ liệu động đầu vào hợp lệ khi chỉ được thêm dòng trên ô này.</t>
        </r>
      </text>
    </comment>
    <comment ref="D28" authorId="0" shapeId="0">
      <text>
        <r>
          <rPr>
            <sz val="10"/>
            <rFont val="Arial"/>
          </rPr>
          <t>Ô chỉ tiêu có định dạng số. Đơn vị tính x 1 (hoặc %)
Dữ liệu động đầu vào hợp lệ khi chỉ được thêm dòng trên ô này.</t>
        </r>
      </text>
    </comment>
    <comment ref="E28" authorId="0" shapeId="0">
      <text>
        <r>
          <rPr>
            <sz val="10"/>
            <rFont val="Arial"/>
          </rPr>
          <t>Ô chỉ tiêu có định dạng số. Đơn vị tính x 1 (hoặc %)
Dữ liệu động đầu vào hợp lệ khi chỉ được thêm dòng trên ô này.</t>
        </r>
      </text>
    </comment>
    <comment ref="F28" authorId="0" shapeId="0">
      <text>
        <r>
          <rPr>
            <sz val="10"/>
            <rFont val="Arial"/>
          </rPr>
          <t>Ô chỉ tiêu có định dạng số. Đơn vị tính x 1 (hoặc %)
Dữ liệu động đầu vào hợp lệ khi chỉ được thêm dòng trên ô này.</t>
        </r>
      </text>
    </comment>
    <comment ref="D29" authorId="0" shapeId="0">
      <text>
        <r>
          <rPr>
            <sz val="10"/>
            <rFont val="Arial"/>
          </rPr>
          <t>Ô chỉ tiêu có định dạng số. Đơn vị tính x 1 (hoặc %)</t>
        </r>
      </text>
    </comment>
    <comment ref="E29" authorId="0" shapeId="0">
      <text>
        <r>
          <rPr>
            <sz val="10"/>
            <rFont val="Arial"/>
          </rPr>
          <t>Ô chỉ tiêu có định dạng số. Đơn vị tính x 1 (hoặc %)</t>
        </r>
      </text>
    </comment>
    <comment ref="F29" authorId="0" shapeId="0">
      <text>
        <r>
          <rPr>
            <sz val="10"/>
            <rFont val="Arial"/>
          </rPr>
          <t>Ô chỉ tiêu có định dạng số. Đơn vị tính x 1 (hoặc %)</t>
        </r>
      </text>
    </comment>
    <comment ref="A31" authorId="0" shapeId="0">
      <text>
        <r>
          <rPr>
            <sz val="10"/>
            <rFont val="Arial"/>
          </rPr>
          <t>Ô chỉ tiêu có định dạng số. Đơn vị tính x 1 (hoặc %)
Dữ liệu động đầu vào hợp lệ khi chỉ được thêm dòng trên ô này.</t>
        </r>
      </text>
    </comment>
    <comment ref="B31" authorId="0" shapeId="0">
      <text>
        <r>
          <rPr>
            <sz val="10"/>
            <rFont val="Arial"/>
          </rPr>
          <t>Ô chỉ tiêu có định dạng ký tự
Dữ liệu động đầu vào hợp lệ khi chỉ được thêm dòng trên ô này.</t>
        </r>
      </text>
    </comment>
    <comment ref="C31" authorId="0" shapeId="0">
      <text>
        <r>
          <rPr>
            <sz val="10"/>
            <rFont val="Arial"/>
          </rPr>
          <t>Ô chỉ tiêu có định dạng số. Đơn vị tính x 1 (hoặc %)
Dữ liệu động đầu vào hợp lệ khi chỉ được thêm dòng trên ô này.</t>
        </r>
      </text>
    </comment>
    <comment ref="D31" authorId="0" shapeId="0">
      <text>
        <r>
          <rPr>
            <sz val="10"/>
            <rFont val="Arial"/>
          </rPr>
          <t>Ô chỉ tiêu có định dạng số. Đơn vị tính x 1 (hoặc %)
Dữ liệu động đầu vào hợp lệ khi chỉ được thêm dòng trên ô này.</t>
        </r>
      </text>
    </comment>
    <comment ref="E31" authorId="0" shapeId="0">
      <text>
        <r>
          <rPr>
            <sz val="10"/>
            <rFont val="Arial"/>
          </rPr>
          <t>Ô chỉ tiêu có định dạng số. Đơn vị tính x 1 (hoặc %)
Dữ liệu động đầu vào hợp lệ khi chỉ được thêm dòng trên ô này.</t>
        </r>
      </text>
    </comment>
    <comment ref="F31" authorId="0" shapeId="0">
      <text>
        <r>
          <rPr>
            <sz val="10"/>
            <rFont val="Arial"/>
          </rPr>
          <t>Ô chỉ tiêu có định dạng số. Đơn vị tính x 1 (hoặc %)
Dữ liệu động đầu vào hợp lệ khi chỉ được thêm dòng trên ô này.</t>
        </r>
      </text>
    </comment>
    <comment ref="D32" authorId="0" shapeId="0">
      <text>
        <r>
          <rPr>
            <sz val="10"/>
            <rFont val="Arial"/>
          </rPr>
          <t>Ô chỉ tiêu có định dạng số. Đơn vị tính x 1 (hoặc %)</t>
        </r>
      </text>
    </comment>
    <comment ref="E32" authorId="0" shapeId="0">
      <text>
        <r>
          <rPr>
            <sz val="10"/>
            <rFont val="Arial"/>
          </rPr>
          <t>Ô chỉ tiêu có định dạng số. Đơn vị tính x 1 (hoặc %)</t>
        </r>
      </text>
    </comment>
    <comment ref="F32" authorId="0" shapeId="0">
      <text>
        <r>
          <rPr>
            <sz val="10"/>
            <rFont val="Arial"/>
          </rPr>
          <t>Ô chỉ tiêu có định dạng số. Đơn vị tính x 1 (hoặc %)</t>
        </r>
      </text>
    </comment>
    <comment ref="A34" authorId="0" shapeId="0">
      <text>
        <r>
          <rPr>
            <sz val="10"/>
            <rFont val="Arial"/>
          </rPr>
          <t>Ô chỉ tiêu có định dạng số. Đơn vị tính x 1 (hoặc %)
Dữ liệu động đầu vào hợp lệ khi chỉ được thêm dòng trên ô này.</t>
        </r>
      </text>
    </comment>
    <comment ref="B34" authorId="0" shapeId="0">
      <text>
        <r>
          <rPr>
            <sz val="10"/>
            <rFont val="Arial"/>
          </rPr>
          <t>Ô chỉ tiêu có định dạng ký tự
Dữ liệu động đầu vào hợp lệ khi chỉ được thêm dòng trên ô này.</t>
        </r>
      </text>
    </comment>
    <comment ref="C34" authorId="0" shapeId="0">
      <text>
        <r>
          <rPr>
            <sz val="10"/>
            <rFont val="Arial"/>
          </rPr>
          <t>Ô chỉ tiêu có định dạng số. Đơn vị tính x 1 (hoặc %)
Dữ liệu động đầu vào hợp lệ khi chỉ được thêm dòng trên ô này.</t>
        </r>
      </text>
    </comment>
    <comment ref="D34" authorId="0" shapeId="0">
      <text>
        <r>
          <rPr>
            <sz val="10"/>
            <rFont val="Arial"/>
          </rPr>
          <t>Ô chỉ tiêu có định dạng số. Đơn vị tính x 1 (hoặc %)
Dữ liệu động đầu vào hợp lệ khi chỉ được thêm dòng trên ô này.</t>
        </r>
      </text>
    </comment>
    <comment ref="E34" authorId="0" shapeId="0">
      <text>
        <r>
          <rPr>
            <sz val="10"/>
            <rFont val="Arial"/>
          </rPr>
          <t>Ô chỉ tiêu có định dạng số. Đơn vị tính x 1 (hoặc %)
Dữ liệu động đầu vào hợp lệ khi chỉ được thêm dòng trên ô này.</t>
        </r>
      </text>
    </comment>
    <comment ref="F34" authorId="0" shapeId="0">
      <text>
        <r>
          <rPr>
            <sz val="10"/>
            <rFont val="Arial"/>
          </rPr>
          <t>Ô chỉ tiêu có định dạng số. Đơn vị tính x 1 (hoặc %)
Dữ liệu động đầu vào hợp lệ khi chỉ được thêm dòng trên ô này.</t>
        </r>
      </text>
    </comment>
    <comment ref="D35" authorId="0" shapeId="0">
      <text>
        <r>
          <rPr>
            <sz val="10"/>
            <rFont val="Arial"/>
          </rPr>
          <t>Ô chỉ tiêu có định dạng số. Đơn vị tính x 1 (hoặc %)</t>
        </r>
      </text>
    </comment>
    <comment ref="E35" authorId="0" shapeId="0">
      <text>
        <r>
          <rPr>
            <sz val="10"/>
            <rFont val="Arial"/>
          </rPr>
          <t>Ô chỉ tiêu có định dạng số. Đơn vị tính x 1 (hoặc %)</t>
        </r>
      </text>
    </comment>
    <comment ref="F35" authorId="0" shapeId="0">
      <text>
        <r>
          <rPr>
            <sz val="10"/>
            <rFont val="Arial"/>
          </rPr>
          <t>Ô chỉ tiêu có định dạng số. Đơn vị tính x 1 (hoặc %)</t>
        </r>
      </text>
    </comment>
    <comment ref="A37" authorId="0" shapeId="0">
      <text>
        <r>
          <rPr>
            <sz val="10"/>
            <rFont val="Arial"/>
          </rPr>
          <t>Ô chỉ tiêu có định dạng số. Đơn vị tính x 1 (hoặc %)
Dữ liệu động đầu vào hợp lệ khi chỉ được thêm dòng trên ô này.</t>
        </r>
      </text>
    </comment>
    <comment ref="B37" authorId="0" shapeId="0">
      <text>
        <r>
          <rPr>
            <sz val="10"/>
            <rFont val="Arial"/>
          </rPr>
          <t>Ô chỉ tiêu có định dạng ký tự
Dữ liệu động đầu vào hợp lệ khi chỉ được thêm dòng trên ô này.</t>
        </r>
      </text>
    </comment>
    <comment ref="C37" authorId="0" shapeId="0">
      <text>
        <r>
          <rPr>
            <sz val="10"/>
            <rFont val="Arial"/>
          </rPr>
          <t>Ô chỉ tiêu có định dạng số. Đơn vị tính x 1 (hoặc %)
Dữ liệu động đầu vào hợp lệ khi chỉ được thêm dòng trên ô này.</t>
        </r>
      </text>
    </comment>
    <comment ref="D37" authorId="0" shapeId="0">
      <text>
        <r>
          <rPr>
            <sz val="10"/>
            <rFont val="Arial"/>
          </rPr>
          <t>Ô chỉ tiêu có định dạng số. Đơn vị tính x 1 (hoặc %)
Dữ liệu động đầu vào hợp lệ khi chỉ được thêm dòng trên ô này.</t>
        </r>
      </text>
    </comment>
    <comment ref="E37" authorId="0" shapeId="0">
      <text>
        <r>
          <rPr>
            <sz val="10"/>
            <rFont val="Arial"/>
          </rPr>
          <t>Ô chỉ tiêu có định dạng số. Đơn vị tính x 1 (hoặc %)
Dữ liệu động đầu vào hợp lệ khi chỉ được thêm dòng trên ô này.</t>
        </r>
      </text>
    </comment>
    <comment ref="F37" authorId="0" shapeId="0">
      <text>
        <r>
          <rPr>
            <sz val="10"/>
            <rFont val="Arial"/>
          </rPr>
          <t>Ô chỉ tiêu có định dạng số. Đơn vị tính x 1 (hoặc %)
Dữ liệu động đầu vào hợp lệ khi chỉ được thêm dòng trên ô này.</t>
        </r>
      </text>
    </comment>
    <comment ref="D38" authorId="0" shapeId="0">
      <text>
        <r>
          <rPr>
            <sz val="10"/>
            <rFont val="Arial"/>
          </rPr>
          <t>Ô chỉ tiêu có định dạng số. Đơn vị tính x 1 (hoặc %)</t>
        </r>
      </text>
    </comment>
    <comment ref="E38" authorId="0" shapeId="0">
      <text>
        <r>
          <rPr>
            <sz val="10"/>
            <rFont val="Arial"/>
          </rPr>
          <t>Ô chỉ tiêu có định dạng số. Đơn vị tính x 1 (hoặc %)</t>
        </r>
      </text>
    </comment>
    <comment ref="F38" authorId="0" shapeId="0">
      <text>
        <r>
          <rPr>
            <sz val="10"/>
            <rFont val="Arial"/>
          </rPr>
          <t>Ô chỉ tiêu có định dạng số. Đơn vị tính x 1 (hoặc %)</t>
        </r>
      </text>
    </comment>
    <comment ref="D39" authorId="0" shapeId="0">
      <text>
        <r>
          <rPr>
            <sz val="10"/>
            <rFont val="Arial"/>
          </rPr>
          <t>Ô chỉ tiêu có định dạng số. Đơn vị tính x 1 (hoặc %)</t>
        </r>
      </text>
    </comment>
    <comment ref="E39" authorId="0" shapeId="0">
      <text>
        <r>
          <rPr>
            <sz val="10"/>
            <rFont val="Arial"/>
          </rPr>
          <t>Ô chỉ tiêu có định dạng số. Đơn vị tính x 1 (hoặc %)</t>
        </r>
      </text>
    </comment>
    <comment ref="F39" authorId="0" shapeId="0">
      <text>
        <r>
          <rPr>
            <sz val="10"/>
            <rFont val="Arial"/>
          </rPr>
          <t>Ô chỉ tiêu có định dạng số. Đơn vị tính x 1 (hoặc %)</t>
        </r>
      </text>
    </comment>
    <comment ref="D40" authorId="0" shapeId="0">
      <text>
        <r>
          <rPr>
            <sz val="10"/>
            <rFont val="Arial"/>
          </rPr>
          <t>Ô chỉ tiêu có định dạng số. Đơn vị tính x 1 (hoặc %)</t>
        </r>
      </text>
    </comment>
    <comment ref="E40" authorId="0" shapeId="0">
      <text>
        <r>
          <rPr>
            <sz val="10"/>
            <rFont val="Arial"/>
          </rPr>
          <t>Ô chỉ tiêu có định dạng số. Đơn vị tính x 1 (hoặc %)</t>
        </r>
      </text>
    </comment>
    <comment ref="F40" authorId="0" shapeId="0">
      <text>
        <r>
          <rPr>
            <sz val="10"/>
            <rFont val="Arial"/>
          </rPr>
          <t>Ô chỉ tiêu có định dạng số. Đơn vị tính x 1 (hoặc %)</t>
        </r>
      </text>
    </comment>
    <comment ref="D41" authorId="0" shapeId="0">
      <text>
        <r>
          <rPr>
            <sz val="10"/>
            <rFont val="Arial"/>
          </rPr>
          <t>Ô chỉ tiêu có định dạng số. Đơn vị tính x 1 (hoặc %)</t>
        </r>
      </text>
    </comment>
    <comment ref="E41" authorId="0" shapeId="0">
      <text>
        <r>
          <rPr>
            <sz val="10"/>
            <rFont val="Arial"/>
          </rPr>
          <t>Ô chỉ tiêu có định dạng số. Đơn vị tính x 1 (hoặc %)</t>
        </r>
      </text>
    </comment>
    <comment ref="F41" authorId="0" shapeId="0">
      <text>
        <r>
          <rPr>
            <sz val="10"/>
            <rFont val="Arial"/>
          </rPr>
          <t>Ô chỉ tiêu có định dạng số. Đơn vị tính x 1 (hoặc %)</t>
        </r>
      </text>
    </comment>
    <comment ref="D42" authorId="0" shapeId="0">
      <text>
        <r>
          <rPr>
            <sz val="10"/>
            <rFont val="Arial"/>
          </rPr>
          <t>Ô chỉ tiêu có định dạng số. Đơn vị tính x 1 (hoặc %)</t>
        </r>
      </text>
    </comment>
    <comment ref="E42" authorId="0" shapeId="0">
      <text>
        <r>
          <rPr>
            <sz val="10"/>
            <rFont val="Arial"/>
          </rPr>
          <t>Ô chỉ tiêu có định dạng số. Đơn vị tính x 1 (hoặc %)</t>
        </r>
      </text>
    </comment>
    <comment ref="F42" authorId="0" shapeId="0">
      <text>
        <r>
          <rPr>
            <sz val="10"/>
            <rFont val="Arial"/>
          </rPr>
          <t>Ô chỉ tiêu có định dạng số. Đơn vị tính x 1 (hoặc %)</t>
        </r>
      </text>
    </comment>
    <comment ref="D43" authorId="0" shapeId="0">
      <text>
        <r>
          <rPr>
            <sz val="10"/>
            <rFont val="Arial"/>
          </rPr>
          <t>Ô chỉ tiêu có định dạng số. Đơn vị tính x 1 (hoặc %)</t>
        </r>
      </text>
    </comment>
    <comment ref="E43" authorId="0" shapeId="0">
      <text>
        <r>
          <rPr>
            <sz val="10"/>
            <rFont val="Arial"/>
          </rPr>
          <t>Ô chỉ tiêu có định dạng số. Đơn vị tính x 1 (hoặc %)</t>
        </r>
      </text>
    </comment>
    <comment ref="F43" authorId="0" shapeId="0">
      <text>
        <r>
          <rPr>
            <sz val="10"/>
            <rFont val="Arial"/>
          </rPr>
          <t>Ô chỉ tiêu có định dạng số. Đơn vị tính x 1 (hoặc %)</t>
        </r>
      </text>
    </comment>
    <comment ref="D44" authorId="0" shapeId="0">
      <text>
        <r>
          <rPr>
            <sz val="10"/>
            <rFont val="Arial"/>
          </rPr>
          <t>Ô chỉ tiêu có định dạng số. Đơn vị tính x 1 (hoặc %)</t>
        </r>
      </text>
    </comment>
    <comment ref="E44" authorId="0" shapeId="0">
      <text>
        <r>
          <rPr>
            <sz val="10"/>
            <rFont val="Arial"/>
          </rPr>
          <t>Ô chỉ tiêu có định dạng số. Đơn vị tính x 1 (hoặc %)</t>
        </r>
      </text>
    </comment>
    <comment ref="F44" authorId="0" shapeId="0">
      <text>
        <r>
          <rPr>
            <sz val="10"/>
            <rFont val="Arial"/>
          </rPr>
          <t>Ô chỉ tiêu có định dạng số. Đơn vị tính x 1 (hoặc %)</t>
        </r>
      </text>
    </comment>
    <comment ref="D45" authorId="0" shapeId="0">
      <text>
        <r>
          <rPr>
            <sz val="10"/>
            <rFont val="Arial"/>
          </rPr>
          <t>Ô chỉ tiêu có định dạng số. Đơn vị tính x 1 (hoặc %)</t>
        </r>
      </text>
    </comment>
    <comment ref="E45" authorId="0" shapeId="0">
      <text>
        <r>
          <rPr>
            <sz val="10"/>
            <rFont val="Arial"/>
          </rPr>
          <t>Ô chỉ tiêu có định dạng số. Đơn vị tính x 1 (hoặc %)</t>
        </r>
      </text>
    </comment>
    <comment ref="F45" authorId="0" shapeId="0">
      <text>
        <r>
          <rPr>
            <sz val="10"/>
            <rFont val="Arial"/>
          </rPr>
          <t>Ô chỉ tiêu có định dạng số. Đơn vị tính x 1 (hoặc %)</t>
        </r>
      </text>
    </comment>
    <comment ref="D46" authorId="0" shapeId="0">
      <text>
        <r>
          <rPr>
            <sz val="10"/>
            <rFont val="Arial"/>
          </rPr>
          <t>Ô chỉ tiêu có định dạng số. Đơn vị tính x 1 (hoặc %)</t>
        </r>
      </text>
    </comment>
    <comment ref="E46" authorId="0" shapeId="0">
      <text>
        <r>
          <rPr>
            <sz val="10"/>
            <rFont val="Arial"/>
          </rPr>
          <t>Ô chỉ tiêu có định dạng số. Đơn vị tính x 1 (hoặc %)</t>
        </r>
      </text>
    </comment>
    <comment ref="F46" authorId="0" shapeId="0">
      <text>
        <r>
          <rPr>
            <sz val="10"/>
            <rFont val="Arial"/>
          </rPr>
          <t>Ô chỉ tiêu có định dạng số. Đơn vị tính x 1 (hoặc %)</t>
        </r>
      </text>
    </comment>
    <comment ref="D47" authorId="0" shapeId="0">
      <text>
        <r>
          <rPr>
            <sz val="10"/>
            <rFont val="Arial"/>
          </rPr>
          <t>Ô chỉ tiêu có định dạng số. Đơn vị tính x 1 (hoặc %)</t>
        </r>
      </text>
    </comment>
    <comment ref="E47" authorId="0" shapeId="0">
      <text>
        <r>
          <rPr>
            <sz val="10"/>
            <rFont val="Arial"/>
          </rPr>
          <t>Ô chỉ tiêu có định dạng số. Đơn vị tính x 1 (hoặc %)</t>
        </r>
      </text>
    </comment>
    <comment ref="F47" authorId="0" shapeId="0">
      <text>
        <r>
          <rPr>
            <sz val="10"/>
            <rFont val="Arial"/>
          </rPr>
          <t>Ô chỉ tiêu có định dạng số. Đơn vị tính x 1 (hoặc %)</t>
        </r>
      </text>
    </comment>
    <comment ref="D48" authorId="0" shapeId="0">
      <text>
        <r>
          <rPr>
            <sz val="10"/>
            <rFont val="Arial"/>
          </rPr>
          <t>Ô chỉ tiêu có định dạng số. Đơn vị tính x 1 (hoặc %)</t>
        </r>
      </text>
    </comment>
    <comment ref="E48" authorId="0" shapeId="0">
      <text>
        <r>
          <rPr>
            <sz val="10"/>
            <rFont val="Arial"/>
          </rPr>
          <t>Ô chỉ tiêu có định dạng số. Đơn vị tính x 1 (hoặc %)</t>
        </r>
      </text>
    </comment>
    <comment ref="F48" authorId="0" shapeId="0">
      <text>
        <r>
          <rPr>
            <sz val="10"/>
            <rFont val="Arial"/>
          </rPr>
          <t>Ô chỉ tiêu có định dạng số. Đơn vị tính x 1 (hoặc %)</t>
        </r>
      </text>
    </comment>
    <comment ref="D49" authorId="0" shapeId="0">
      <text>
        <r>
          <rPr>
            <sz val="10"/>
            <rFont val="Arial"/>
          </rPr>
          <t>Ô chỉ tiêu có định dạng số. Đơn vị tính x 1 (hoặc %)</t>
        </r>
      </text>
    </comment>
    <comment ref="E49" authorId="0" shapeId="0">
      <text>
        <r>
          <rPr>
            <sz val="10"/>
            <rFont val="Arial"/>
          </rPr>
          <t>Ô chỉ tiêu có định dạng số. Đơn vị tính x 1 (hoặc %)</t>
        </r>
      </text>
    </comment>
    <comment ref="F49" authorId="0" shapeId="0">
      <text>
        <r>
          <rPr>
            <sz val="10"/>
            <rFont val="Arial"/>
          </rPr>
          <t>Ô chỉ tiêu có định dạng số. Đơn vị tính x 1 (hoặc %)</t>
        </r>
      </text>
    </comment>
    <comment ref="D50" authorId="0" shapeId="0">
      <text>
        <r>
          <rPr>
            <sz val="10"/>
            <rFont val="Arial"/>
          </rPr>
          <t>Ô chỉ tiêu có định dạng số. Đơn vị tính x 1 (hoặc %)</t>
        </r>
      </text>
    </comment>
    <comment ref="E50" authorId="0" shapeId="0">
      <text>
        <r>
          <rPr>
            <sz val="10"/>
            <rFont val="Arial"/>
          </rPr>
          <t>Ô chỉ tiêu có định dạng số. Đơn vị tính x 1 (hoặc %)</t>
        </r>
      </text>
    </comment>
    <comment ref="F50" authorId="0" shapeId="0">
      <text>
        <r>
          <rPr>
            <sz val="10"/>
            <rFont val="Arial"/>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rPr>
          <t>Ô chỉ tiêu có định dạng ký tự
Dữ liệu động đầu vào hợp lệ khi chỉ được thêm dòng trên ô này.</t>
        </r>
      </text>
    </comment>
    <comment ref="B4" authorId="0" shapeId="0">
      <text>
        <r>
          <rPr>
            <sz val="10"/>
            <rFont val="Arial"/>
          </rPr>
          <t>Ô chỉ tiêu có định dạng ký tự
Dữ liệu động đầu vào hợp lệ khi chỉ được thêm dòng trên ô này.</t>
        </r>
      </text>
    </comment>
    <comment ref="C4" authorId="0" shapeId="0">
      <text>
        <r>
          <rPr>
            <sz val="10"/>
            <rFont val="Arial"/>
          </rPr>
          <t>Ô chỉ tiêu có định dạng ký tự
Dữ liệu động đầu vào hợp lệ khi chỉ được thêm dòng trên ô này.</t>
        </r>
      </text>
    </comment>
    <comment ref="D4" authorId="0" shapeId="0">
      <text>
        <r>
          <rPr>
            <sz val="10"/>
            <rFont val="Arial"/>
          </rPr>
          <t>Ô chỉ tiêu có định dạng số. Đơn vị tính x 1 (hoặc %)
Dữ liệu động đầu vào hợp lệ khi chỉ được thêm dòng trên ô này.</t>
        </r>
      </text>
    </comment>
    <comment ref="E4" authorId="0" shapeId="0">
      <text>
        <r>
          <rPr>
            <sz val="10"/>
            <rFont val="Arial"/>
          </rPr>
          <t>Ô chỉ tiêu có định dạng số. Đơn vị tính x 1 (hoặc %)
Dữ liệu động đầu vào hợp lệ khi chỉ được thêm dòng trên ô này.</t>
        </r>
      </text>
    </comment>
    <comment ref="F4" authorId="0" shapeId="0">
      <text>
        <r>
          <rPr>
            <sz val="10"/>
            <rFont val="Arial"/>
          </rPr>
          <t>Ô chỉ tiêu có định dạng số. Đơn vị tính x 1 (hoặc %)
Dữ liệu động đầu vào hợp lệ khi chỉ được thêm dòng trên ô này.</t>
        </r>
      </text>
    </comment>
    <comment ref="G4" authorId="0" shapeId="0">
      <text>
        <r>
          <rPr>
            <sz val="10"/>
            <rFont val="Arial"/>
          </rPr>
          <t>Ô chỉ tiêu có định dạng số. Đơn vị tính x 1 (hoặc %)
Dữ liệu động đầu vào hợp lệ khi chỉ được thêm dòng trên ô này.</t>
        </r>
      </text>
    </comment>
    <comment ref="D5" authorId="0" shapeId="0">
      <text>
        <r>
          <rPr>
            <sz val="10"/>
            <rFont val="Arial"/>
          </rPr>
          <t>Ô chỉ tiêu có định dạng số. Đơn vị tính x 1 (hoặc %)</t>
        </r>
      </text>
    </comment>
    <comment ref="E5" authorId="0" shapeId="0">
      <text>
        <r>
          <rPr>
            <sz val="10"/>
            <rFont val="Arial"/>
          </rPr>
          <t>Ô chỉ tiêu có định dạng số. Đơn vị tính x 1 (hoặc %)</t>
        </r>
      </text>
    </comment>
    <comment ref="F5" authorId="0" shapeId="0">
      <text>
        <r>
          <rPr>
            <sz val="10"/>
            <rFont val="Arial"/>
          </rPr>
          <t>Ô chỉ tiêu có định dạng số. Đơn vị tính x 1 (hoặc %)</t>
        </r>
      </text>
    </comment>
    <comment ref="G5" authorId="0" shapeId="0">
      <text>
        <r>
          <rPr>
            <sz val="10"/>
            <rFont val="Arial"/>
          </rPr>
          <t>Ô chỉ tiêu có định dạng số. Đơn vị tính x 1 (hoặc %)</t>
        </r>
      </text>
    </comment>
    <comment ref="A37" authorId="0" shapeId="0">
      <text>
        <r>
          <rPr>
            <sz val="10"/>
            <rFont val="Arial"/>
          </rPr>
          <t>Ô chỉ tiêu có định dạng số. Đơn vị tính x 1 (hoặc %)
Dữ liệu động đầu vào hợp lệ khi chỉ được thêm dòng trên ô này.</t>
        </r>
      </text>
    </comment>
    <comment ref="B37" authorId="0" shapeId="0">
      <text>
        <r>
          <rPr>
            <sz val="10"/>
            <rFont val="Arial"/>
          </rPr>
          <t>Ô chỉ tiêu có định dạng ký tự
Dữ liệu động đầu vào hợp lệ khi chỉ được thêm dòng trên ô này.</t>
        </r>
      </text>
    </comment>
    <comment ref="C37" authorId="0" shapeId="0">
      <text>
        <r>
          <rPr>
            <sz val="10"/>
            <rFont val="Arial"/>
          </rPr>
          <t>Ô chỉ tiêu có định dạng số. Đơn vị tính x 1 (hoặc %)
Dữ liệu động đầu vào hợp lệ khi chỉ được thêm dòng trên ô này.</t>
        </r>
      </text>
    </comment>
    <comment ref="D37" authorId="0" shapeId="0">
      <text>
        <r>
          <rPr>
            <sz val="10"/>
            <rFont val="Arial"/>
          </rPr>
          <t>Ô chỉ tiêu có định dạng số. Đơn vị tính x 1 (hoặc %)
Dữ liệu động đầu vào hợp lệ khi chỉ được thêm dòng trên ô này.</t>
        </r>
      </text>
    </comment>
    <comment ref="E37" authorId="0" shapeId="0">
      <text>
        <r>
          <rPr>
            <sz val="10"/>
            <rFont val="Arial"/>
          </rPr>
          <t>Ô chỉ tiêu có định dạng số. Đơn vị tính x 1 (hoặc %)
Dữ liệu động đầu vào hợp lệ khi chỉ được thêm dòng trên ô này.</t>
        </r>
      </text>
    </comment>
    <comment ref="F37" authorId="0" shapeId="0">
      <text>
        <r>
          <rPr>
            <sz val="10"/>
            <rFont val="Arial"/>
          </rPr>
          <t>Ô chỉ tiêu có định dạng số. Đơn vị tính x 1 (hoặc %)
Dữ liệu động đầu vào hợp lệ khi chỉ được thêm dòng trên ô này.</t>
        </r>
      </text>
    </comment>
    <comment ref="G37" authorId="0" shapeId="0">
      <text>
        <r>
          <rPr>
            <sz val="10"/>
            <rFont val="Arial"/>
          </rPr>
          <t>Ô chỉ tiêu có định dạng số. Đơn vị tính x 1 (hoặc %)
Dữ liệu động đầu vào hợp lệ khi chỉ được thêm dòng trên ô này.</t>
        </r>
      </text>
    </comment>
    <comment ref="D38" authorId="0" shapeId="0">
      <text>
        <r>
          <rPr>
            <sz val="10"/>
            <rFont val="Arial"/>
          </rPr>
          <t>Ô chỉ tiêu có định dạng số. Đơn vị tính x 1 (hoặc %)</t>
        </r>
      </text>
    </comment>
    <comment ref="E38" authorId="0" shapeId="0">
      <text>
        <r>
          <rPr>
            <sz val="10"/>
            <rFont val="Arial"/>
          </rPr>
          <t>Ô chỉ tiêu có định dạng số. Đơn vị tính x 1 (hoặc %)</t>
        </r>
      </text>
    </comment>
    <comment ref="F38" authorId="0" shapeId="0">
      <text>
        <r>
          <rPr>
            <sz val="10"/>
            <rFont val="Arial"/>
          </rPr>
          <t>Ô chỉ tiêu có định dạng số. Đơn vị tính x 1 (hoặc %)</t>
        </r>
      </text>
    </comment>
    <comment ref="G38" authorId="0" shapeId="0">
      <text>
        <r>
          <rPr>
            <sz val="10"/>
            <rFont val="Arial"/>
          </rPr>
          <t>Ô chỉ tiêu có định dạng số. Đơn vị tính x 1 (hoặc %)</t>
        </r>
      </text>
    </comment>
    <comment ref="A40" authorId="0" shapeId="0">
      <text>
        <r>
          <rPr>
            <sz val="10"/>
            <rFont val="Arial"/>
          </rPr>
          <t>Ô chỉ tiêu có định dạng số. Đơn vị tính x 1 (hoặc %)
Dữ liệu động đầu vào hợp lệ khi chỉ được thêm dòng trên ô này.</t>
        </r>
      </text>
    </comment>
    <comment ref="B40" authorId="0" shapeId="0">
      <text>
        <r>
          <rPr>
            <sz val="10"/>
            <rFont val="Arial"/>
          </rPr>
          <t>Ô chỉ tiêu có định dạng ký tự
Dữ liệu động đầu vào hợp lệ khi chỉ được thêm dòng trên ô này.</t>
        </r>
      </text>
    </comment>
    <comment ref="C40" authorId="0" shapeId="0">
      <text>
        <r>
          <rPr>
            <sz val="10"/>
            <rFont val="Arial"/>
          </rPr>
          <t>Ô chỉ tiêu có định dạng số. Đơn vị tính x 1 (hoặc %)
Dữ liệu động đầu vào hợp lệ khi chỉ được thêm dòng trên ô này.</t>
        </r>
      </text>
    </comment>
    <comment ref="D40" authorId="0" shapeId="0">
      <text>
        <r>
          <rPr>
            <sz val="10"/>
            <rFont val="Arial"/>
          </rPr>
          <t>Ô chỉ tiêu có định dạng số. Đơn vị tính x 1 (hoặc %)
Dữ liệu động đầu vào hợp lệ khi chỉ được thêm dòng trên ô này.</t>
        </r>
      </text>
    </comment>
    <comment ref="E40" authorId="0" shapeId="0">
      <text>
        <r>
          <rPr>
            <sz val="10"/>
            <rFont val="Arial"/>
          </rPr>
          <t>Ô chỉ tiêu có định dạng số. Đơn vị tính x 1 (hoặc %)
Dữ liệu động đầu vào hợp lệ khi chỉ được thêm dòng trên ô này.</t>
        </r>
      </text>
    </comment>
    <comment ref="F40" authorId="0" shapeId="0">
      <text>
        <r>
          <rPr>
            <sz val="10"/>
            <rFont val="Arial"/>
          </rPr>
          <t>Ô chỉ tiêu có định dạng số. Đơn vị tính x 1 (hoặc %)
Dữ liệu động đầu vào hợp lệ khi chỉ được thêm dòng trên ô này.</t>
        </r>
      </text>
    </comment>
    <comment ref="G40" authorId="0" shapeId="0">
      <text>
        <r>
          <rPr>
            <sz val="10"/>
            <rFont val="Arial"/>
          </rPr>
          <t>Ô chỉ tiêu có định dạng số. Đơn vị tính x 1 (hoặc %)
Dữ liệu động đầu vào hợp lệ khi chỉ được thêm dòng trên ô này.</t>
        </r>
      </text>
    </comment>
    <comment ref="D41" authorId="0" shapeId="0">
      <text>
        <r>
          <rPr>
            <sz val="10"/>
            <rFont val="Arial"/>
          </rPr>
          <t>Ô chỉ tiêu có định dạng số. Đơn vị tính x 1 (hoặc %)</t>
        </r>
      </text>
    </comment>
    <comment ref="E41" authorId="0" shapeId="0">
      <text>
        <r>
          <rPr>
            <sz val="10"/>
            <rFont val="Arial"/>
          </rPr>
          <t>Ô chỉ tiêu có định dạng số. Đơn vị tính x 1 (hoặc %)</t>
        </r>
      </text>
    </comment>
    <comment ref="F41" authorId="0" shapeId="0">
      <text>
        <r>
          <rPr>
            <sz val="10"/>
            <rFont val="Arial"/>
          </rPr>
          <t>Ô chỉ tiêu có định dạng số. Đơn vị tính x 1 (hoặc %)</t>
        </r>
      </text>
    </comment>
    <comment ref="G41" authorId="0" shapeId="0">
      <text>
        <r>
          <rPr>
            <sz val="10"/>
            <rFont val="Arial"/>
          </rPr>
          <t>Ô chỉ tiêu có định dạng số. Đơn vị tính x 1 (hoặc %)</t>
        </r>
      </text>
    </comment>
    <comment ref="A45" authorId="0" shapeId="0">
      <text>
        <r>
          <rPr>
            <sz val="10"/>
            <rFont val="Arial"/>
          </rPr>
          <t>Ô chỉ tiêu có định dạng số. Đơn vị tính x 1 (hoặc %)
Dữ liệu động đầu vào hợp lệ khi chỉ được thêm dòng trên ô này.</t>
        </r>
      </text>
    </comment>
    <comment ref="B45" authorId="0" shapeId="0">
      <text>
        <r>
          <rPr>
            <sz val="10"/>
            <rFont val="Arial"/>
          </rPr>
          <t>Ô chỉ tiêu có định dạng ký tự
Dữ liệu động đầu vào hợp lệ khi chỉ được thêm dòng trên ô này.</t>
        </r>
      </text>
    </comment>
    <comment ref="C45" authorId="0" shapeId="0">
      <text>
        <r>
          <rPr>
            <sz val="10"/>
            <rFont val="Arial"/>
          </rPr>
          <t>Ô chỉ tiêu có định dạng số. Đơn vị tính x 1 (hoặc %)
Dữ liệu động đầu vào hợp lệ khi chỉ được thêm dòng trên ô này.</t>
        </r>
      </text>
    </comment>
    <comment ref="D45" authorId="0" shapeId="0">
      <text>
        <r>
          <rPr>
            <sz val="10"/>
            <rFont val="Arial"/>
          </rPr>
          <t>Ô chỉ tiêu có định dạng số. Đơn vị tính x 1 (hoặc %)
Dữ liệu động đầu vào hợp lệ khi chỉ được thêm dòng trên ô này.</t>
        </r>
      </text>
    </comment>
    <comment ref="E45" authorId="0" shapeId="0">
      <text>
        <r>
          <rPr>
            <sz val="10"/>
            <rFont val="Arial"/>
          </rPr>
          <t>Ô chỉ tiêu có định dạng số. Đơn vị tính x 1 (hoặc %)
Dữ liệu động đầu vào hợp lệ khi chỉ được thêm dòng trên ô này.</t>
        </r>
      </text>
    </comment>
    <comment ref="F45" authorId="0" shapeId="0">
      <text>
        <r>
          <rPr>
            <sz val="10"/>
            <rFont val="Arial"/>
          </rPr>
          <t>Ô chỉ tiêu có định dạng số. Đơn vị tính x 1 (hoặc %)
Dữ liệu động đầu vào hợp lệ khi chỉ được thêm dòng trên ô này.</t>
        </r>
      </text>
    </comment>
    <comment ref="G45" authorId="0" shapeId="0">
      <text>
        <r>
          <rPr>
            <sz val="10"/>
            <rFont val="Arial"/>
          </rPr>
          <t>Ô chỉ tiêu có định dạng số. Đơn vị tính x 1 (hoặc %)
Dữ liệu động đầu vào hợp lệ khi chỉ được thêm dòng trên ô này.</t>
        </r>
      </text>
    </comment>
    <comment ref="D46" authorId="0" shapeId="0">
      <text>
        <r>
          <rPr>
            <sz val="10"/>
            <rFont val="Arial"/>
          </rPr>
          <t>Ô chỉ tiêu có định dạng số. Đơn vị tính x 1 (hoặc %)</t>
        </r>
      </text>
    </comment>
    <comment ref="E46" authorId="0" shapeId="0">
      <text>
        <r>
          <rPr>
            <sz val="10"/>
            <rFont val="Arial"/>
          </rPr>
          <t>Ô chỉ tiêu có định dạng số. Đơn vị tính x 1 (hoặc %)</t>
        </r>
      </text>
    </comment>
    <comment ref="F46" authorId="0" shapeId="0">
      <text>
        <r>
          <rPr>
            <sz val="10"/>
            <rFont val="Arial"/>
          </rPr>
          <t>Ô chỉ tiêu có định dạng số. Đơn vị tính x 1 (hoặc %)</t>
        </r>
      </text>
    </comment>
    <comment ref="G46" authorId="0" shapeId="0">
      <text>
        <r>
          <rPr>
            <sz val="10"/>
            <rFont val="Arial"/>
          </rPr>
          <t>Ô chỉ tiêu có định dạng số. Đơn vị tính x 1 (hoặc %)</t>
        </r>
      </text>
    </comment>
    <comment ref="A51" authorId="0" shapeId="0">
      <text>
        <r>
          <rPr>
            <sz val="10"/>
            <rFont val="Arial"/>
          </rPr>
          <t>Ô chỉ tiêu có định dạng số. Đơn vị tính x 1 (hoặc %)
Dữ liệu động đầu vào hợp lệ khi chỉ được thêm dòng trên ô này.</t>
        </r>
      </text>
    </comment>
    <comment ref="B51" authorId="0" shapeId="0">
      <text>
        <r>
          <rPr>
            <sz val="10"/>
            <rFont val="Arial"/>
          </rPr>
          <t>Ô chỉ tiêu có định dạng ký tự
Dữ liệu động đầu vào hợp lệ khi chỉ được thêm dòng trên ô này.</t>
        </r>
      </text>
    </comment>
    <comment ref="C51" authorId="0" shapeId="0">
      <text>
        <r>
          <rPr>
            <sz val="10"/>
            <rFont val="Arial"/>
          </rPr>
          <t>Ô chỉ tiêu có định dạng số. Đơn vị tính x 1 (hoặc %)
Dữ liệu động đầu vào hợp lệ khi chỉ được thêm dòng trên ô này.</t>
        </r>
      </text>
    </comment>
    <comment ref="D51" authorId="0" shapeId="0">
      <text>
        <r>
          <rPr>
            <sz val="10"/>
            <rFont val="Arial"/>
          </rPr>
          <t>Ô chỉ tiêu có định dạng số. Đơn vị tính x 1 (hoặc %)
Dữ liệu động đầu vào hợp lệ khi chỉ được thêm dòng trên ô này.</t>
        </r>
      </text>
    </comment>
    <comment ref="E51" authorId="0" shapeId="0">
      <text>
        <r>
          <rPr>
            <sz val="10"/>
            <rFont val="Arial"/>
          </rPr>
          <t>Ô chỉ tiêu có định dạng số. Đơn vị tính x 1 (hoặc %)
Dữ liệu động đầu vào hợp lệ khi chỉ được thêm dòng trên ô này.</t>
        </r>
      </text>
    </comment>
    <comment ref="F51" authorId="0" shapeId="0">
      <text>
        <r>
          <rPr>
            <sz val="10"/>
            <rFont val="Arial"/>
          </rPr>
          <t>Ô chỉ tiêu có định dạng số. Đơn vị tính x 1 (hoặc %)
Dữ liệu động đầu vào hợp lệ khi chỉ được thêm dòng trên ô này.</t>
        </r>
      </text>
    </comment>
    <comment ref="G51" authorId="0" shapeId="0">
      <text>
        <r>
          <rPr>
            <sz val="10"/>
            <rFont val="Arial"/>
          </rPr>
          <t>Ô chỉ tiêu có định dạng số. Đơn vị tính x 1 (hoặc %)
Dữ liệu động đầu vào hợp lệ khi chỉ được thêm dòng trên ô này.</t>
        </r>
      </text>
    </comment>
    <comment ref="D52" authorId="0" shapeId="0">
      <text>
        <r>
          <rPr>
            <sz val="10"/>
            <rFont val="Arial"/>
          </rPr>
          <t>Ô chỉ tiêu có định dạng số. Đơn vị tính x 1 (hoặc %)</t>
        </r>
      </text>
    </comment>
    <comment ref="E52" authorId="0" shapeId="0">
      <text>
        <r>
          <rPr>
            <sz val="10"/>
            <rFont val="Arial"/>
          </rPr>
          <t>Ô chỉ tiêu có định dạng số. Đơn vị tính x 1 (hoặc %)</t>
        </r>
      </text>
    </comment>
    <comment ref="F52" authorId="0" shapeId="0">
      <text>
        <r>
          <rPr>
            <sz val="10"/>
            <rFont val="Arial"/>
          </rPr>
          <t>Ô chỉ tiêu có định dạng số. Đơn vị tính x 1 (hoặc %)</t>
        </r>
      </text>
    </comment>
    <comment ref="G52" authorId="0" shapeId="0">
      <text>
        <r>
          <rPr>
            <sz val="10"/>
            <rFont val="Arial"/>
          </rPr>
          <t>Ô chỉ tiêu có định dạng số. Đơn vị tính x 1 (hoặc %)</t>
        </r>
      </text>
    </comment>
    <comment ref="D53" authorId="0" shapeId="0">
      <text>
        <r>
          <rPr>
            <sz val="10"/>
            <rFont val="Arial"/>
          </rPr>
          <t>Ô chỉ tiêu có định dạng số. Đơn vị tính x 1 (hoặc %)</t>
        </r>
      </text>
    </comment>
    <comment ref="E53" authorId="0" shapeId="0">
      <text>
        <r>
          <rPr>
            <sz val="10"/>
            <rFont val="Arial"/>
          </rPr>
          <t>Ô chỉ tiêu có định dạng số. Đơn vị tính x 1 (hoặc %)</t>
        </r>
      </text>
    </comment>
    <comment ref="F53" authorId="0" shapeId="0">
      <text>
        <r>
          <rPr>
            <sz val="10"/>
            <rFont val="Arial"/>
          </rPr>
          <t>Ô chỉ tiêu có định dạng số. Đơn vị tính x 1 (hoặc %)</t>
        </r>
      </text>
    </comment>
    <comment ref="G53" authorId="0" shapeId="0">
      <text>
        <r>
          <rPr>
            <sz val="10"/>
            <rFont val="Arial"/>
          </rPr>
          <t>Ô chỉ tiêu có định dạng số. Đơn vị tính x 1 (hoặc %)</t>
        </r>
      </text>
    </comment>
    <comment ref="A62" authorId="0" shapeId="0">
      <text>
        <r>
          <rPr>
            <sz val="10"/>
            <rFont val="Arial"/>
          </rPr>
          <t>Ô chỉ tiêu có định dạng số. Đơn vị tính x 1 (hoặc %)
Dữ liệu động đầu vào hợp lệ khi chỉ được thêm dòng trên ô này.</t>
        </r>
      </text>
    </comment>
    <comment ref="B62" authorId="0" shapeId="0">
      <text>
        <r>
          <rPr>
            <sz val="10"/>
            <rFont val="Arial"/>
          </rPr>
          <t>Ô chỉ tiêu có định dạng ký tự
Dữ liệu động đầu vào hợp lệ khi chỉ được thêm dòng trên ô này.</t>
        </r>
      </text>
    </comment>
    <comment ref="C62" authorId="0" shapeId="0">
      <text>
        <r>
          <rPr>
            <sz val="10"/>
            <rFont val="Arial"/>
          </rPr>
          <t>Ô chỉ tiêu có định dạng số. Đơn vị tính x 1 (hoặc %)
Dữ liệu động đầu vào hợp lệ khi chỉ được thêm dòng trên ô này.</t>
        </r>
      </text>
    </comment>
    <comment ref="D62" authorId="0" shapeId="0">
      <text>
        <r>
          <rPr>
            <sz val="10"/>
            <rFont val="Arial"/>
          </rPr>
          <t>Ô chỉ tiêu có định dạng số. Đơn vị tính x 1 (hoặc %)
Dữ liệu động đầu vào hợp lệ khi chỉ được thêm dòng trên ô này.</t>
        </r>
      </text>
    </comment>
    <comment ref="E62" authorId="0" shapeId="0">
      <text>
        <r>
          <rPr>
            <sz val="10"/>
            <rFont val="Arial"/>
          </rPr>
          <t>Ô chỉ tiêu có định dạng số. Đơn vị tính x 1 (hoặc %)
Dữ liệu động đầu vào hợp lệ khi chỉ được thêm dòng trên ô này.</t>
        </r>
      </text>
    </comment>
    <comment ref="F62" authorId="0" shapeId="0">
      <text>
        <r>
          <rPr>
            <sz val="10"/>
            <rFont val="Arial"/>
          </rPr>
          <t>Ô chỉ tiêu có định dạng số. Đơn vị tính x 1 (hoặc %)
Dữ liệu động đầu vào hợp lệ khi chỉ được thêm dòng trên ô này.</t>
        </r>
      </text>
    </comment>
    <comment ref="G62" authorId="0" shapeId="0">
      <text>
        <r>
          <rPr>
            <sz val="10"/>
            <rFont val="Arial"/>
          </rPr>
          <t>Ô chỉ tiêu có định dạng số. Đơn vị tính x 1 (hoặc %)
Dữ liệu động đầu vào hợp lệ khi chỉ được thêm dòng trên ô này.</t>
        </r>
      </text>
    </comment>
    <comment ref="D63" authorId="0" shapeId="0">
      <text>
        <r>
          <rPr>
            <sz val="10"/>
            <rFont val="Arial"/>
          </rPr>
          <t>Ô chỉ tiêu có định dạng số. Đơn vị tính x 1 (hoặc %)</t>
        </r>
      </text>
    </comment>
    <comment ref="E63" authorId="0" shapeId="0">
      <text>
        <r>
          <rPr>
            <sz val="10"/>
            <rFont val="Arial"/>
          </rPr>
          <t>Ô chỉ tiêu có định dạng số. Đơn vị tính x 1 (hoặc %)</t>
        </r>
      </text>
    </comment>
    <comment ref="F63" authorId="0" shapeId="0">
      <text>
        <r>
          <rPr>
            <sz val="10"/>
            <rFont val="Arial"/>
          </rPr>
          <t>Ô chỉ tiêu có định dạng số. Đơn vị tính x 1 (hoặc %)</t>
        </r>
      </text>
    </comment>
    <comment ref="G63" authorId="0" shapeId="0">
      <text>
        <r>
          <rPr>
            <sz val="10"/>
            <rFont val="Arial"/>
          </rPr>
          <t>Ô chỉ tiêu có định dạng số. Đơn vị tính x 1 (hoặc %)</t>
        </r>
      </text>
    </comment>
    <comment ref="D64" authorId="0" shapeId="0">
      <text>
        <r>
          <rPr>
            <sz val="10"/>
            <rFont val="Arial"/>
          </rPr>
          <t>Ô chỉ tiêu có định dạng số. Đơn vị tính x 1 (hoặc %)</t>
        </r>
      </text>
    </comment>
    <comment ref="E64" authorId="0" shapeId="0">
      <text>
        <r>
          <rPr>
            <sz val="10"/>
            <rFont val="Arial"/>
          </rPr>
          <t>Ô chỉ tiêu có định dạng số. Đơn vị tính x 1 (hoặc %)</t>
        </r>
      </text>
    </comment>
    <comment ref="F64" authorId="0" shapeId="0">
      <text>
        <r>
          <rPr>
            <sz val="10"/>
            <rFont val="Arial"/>
          </rPr>
          <t>Ô chỉ tiêu có định dạng số. Đơn vị tính x 1 (hoặc %)</t>
        </r>
      </text>
    </comment>
    <comment ref="G64" authorId="0" shapeId="0">
      <text>
        <r>
          <rPr>
            <sz val="10"/>
            <rFont val="Arial"/>
          </rPr>
          <t>Ô chỉ tiêu có định dạng số. Đơn vị tính x 1 (hoặc %)</t>
        </r>
      </text>
    </comment>
    <comment ref="A68" authorId="0" shapeId="0">
      <text>
        <r>
          <rPr>
            <sz val="10"/>
            <rFont val="Arial"/>
          </rPr>
          <t>Ô chỉ tiêu có định dạng ký tự
Dữ liệu động đầu vào hợp lệ khi chỉ được thêm dòng trên ô này.</t>
        </r>
      </text>
    </comment>
    <comment ref="B68" authorId="0" shapeId="0">
      <text>
        <r>
          <rPr>
            <sz val="10"/>
            <rFont val="Arial"/>
          </rPr>
          <t>Ô chỉ tiêu có định dạng ký tự
Dữ liệu động đầu vào hợp lệ khi chỉ được thêm dòng trên ô này.</t>
        </r>
      </text>
    </comment>
    <comment ref="C68" authorId="0" shapeId="0">
      <text>
        <r>
          <rPr>
            <sz val="10"/>
            <rFont val="Arial"/>
          </rPr>
          <t>Ô chỉ tiêu có định dạng ký tự
Dữ liệu động đầu vào hợp lệ khi chỉ được thêm dòng trên ô này.</t>
        </r>
      </text>
    </comment>
    <comment ref="D68" authorId="0" shapeId="0">
      <text>
        <r>
          <rPr>
            <sz val="10"/>
            <rFont val="Arial"/>
          </rPr>
          <t>Ô chỉ tiêu có định dạng số. Đơn vị tính x 1 (hoặc %)
Dữ liệu động đầu vào hợp lệ khi chỉ được thêm dòng trên ô này.</t>
        </r>
      </text>
    </comment>
    <comment ref="E68" authorId="0" shapeId="0">
      <text>
        <r>
          <rPr>
            <sz val="10"/>
            <rFont val="Arial"/>
          </rPr>
          <t>Ô chỉ tiêu có định dạng số. Đơn vị tính x 1 (hoặc %)
Dữ liệu động đầu vào hợp lệ khi chỉ được thêm dòng trên ô này.</t>
        </r>
      </text>
    </comment>
    <comment ref="F68" authorId="0" shapeId="0">
      <text>
        <r>
          <rPr>
            <sz val="10"/>
            <rFont val="Arial"/>
          </rPr>
          <t>Ô chỉ tiêu có định dạng số. Đơn vị tính x 1 (hoặc %)
Dữ liệu động đầu vào hợp lệ khi chỉ được thêm dòng trên ô này.</t>
        </r>
      </text>
    </comment>
    <comment ref="G68" authorId="0" shapeId="0">
      <text>
        <r>
          <rPr>
            <sz val="10"/>
            <rFont val="Arial"/>
          </rPr>
          <t>Ô chỉ tiêu có định dạng số. Đơn vị tính x 1 (hoặc %)
Dữ liệu động đầu vào hợp lệ khi chỉ được thêm dòng trên ô này.</t>
        </r>
      </text>
    </comment>
    <comment ref="A70" authorId="0" shapeId="0">
      <text>
        <r>
          <rPr>
            <sz val="10"/>
            <rFont val="Arial"/>
          </rPr>
          <t>Ô chỉ tiêu có định dạng ký tự
Dữ liệu động đầu vào hợp lệ khi chỉ được thêm dòng trên ô này.</t>
        </r>
      </text>
    </comment>
    <comment ref="B70" authorId="0" shapeId="0">
      <text>
        <r>
          <rPr>
            <sz val="10"/>
            <rFont val="Arial"/>
          </rPr>
          <t>Ô chỉ tiêu có định dạng ký tự
Dữ liệu động đầu vào hợp lệ khi chỉ được thêm dòng trên ô này.</t>
        </r>
      </text>
    </comment>
    <comment ref="C70" authorId="0" shapeId="0">
      <text>
        <r>
          <rPr>
            <sz val="10"/>
            <rFont val="Arial"/>
          </rPr>
          <t>Ô chỉ tiêu có định dạng ký tự
Dữ liệu động đầu vào hợp lệ khi chỉ được thêm dòng trên ô này.</t>
        </r>
      </text>
    </comment>
    <comment ref="D70" authorId="0" shapeId="0">
      <text>
        <r>
          <rPr>
            <sz val="10"/>
            <rFont val="Arial"/>
          </rPr>
          <t>Ô chỉ tiêu có định dạng số. Đơn vị tính x 1 (hoặc %)</t>
        </r>
      </text>
    </comment>
    <comment ref="E70" authorId="0" shapeId="0">
      <text>
        <r>
          <rPr>
            <sz val="10"/>
            <rFont val="Arial"/>
          </rPr>
          <t>Ô chỉ tiêu có định dạng số. Đơn vị tính x 1 (hoặc %)</t>
        </r>
      </text>
    </comment>
    <comment ref="F70" authorId="0" shapeId="0">
      <text>
        <r>
          <rPr>
            <sz val="10"/>
            <rFont val="Arial"/>
          </rPr>
          <t>Ô chỉ tiêu có định dạng số. Đơn vị tính x 1 (hoặc %)</t>
        </r>
      </text>
    </comment>
    <comment ref="G70" authorId="0" shapeId="0">
      <text>
        <r>
          <rPr>
            <sz val="10"/>
            <rFont val="Arial"/>
          </rPr>
          <t>Ô chỉ tiêu có định dạng số. Đơn vị tính x 1 (hoặc %)</t>
        </r>
      </text>
    </comment>
    <comment ref="D72" authorId="0" shapeId="0">
      <text>
        <r>
          <rPr>
            <sz val="10"/>
            <rFont val="Arial"/>
          </rPr>
          <t>Ô chỉ tiêu có định dạng số. Đơn vị tính x 1 (hoặc %)</t>
        </r>
      </text>
    </comment>
    <comment ref="E72" authorId="0" shapeId="0">
      <text>
        <r>
          <rPr>
            <sz val="10"/>
            <rFont val="Arial"/>
          </rPr>
          <t>Ô chỉ tiêu có định dạng số. Đơn vị tính x 1 (hoặc %)</t>
        </r>
      </text>
    </comment>
    <comment ref="F72" authorId="0" shapeId="0">
      <text>
        <r>
          <rPr>
            <sz val="10"/>
            <rFont val="Arial"/>
          </rPr>
          <t>Ô chỉ tiêu có định dạng số. Đơn vị tính x 1 (hoặc %)</t>
        </r>
      </text>
    </comment>
    <comment ref="G72" authorId="0" shapeId="0">
      <text>
        <r>
          <rPr>
            <sz val="10"/>
            <rFont val="Arial"/>
          </rPr>
          <t>Ô chỉ tiêu có định dạng số. Đơn vị tính x 1 (hoặc %)</t>
        </r>
      </text>
    </comment>
    <comment ref="D73" authorId="0" shapeId="0">
      <text>
        <r>
          <rPr>
            <sz val="10"/>
            <rFont val="Arial"/>
          </rPr>
          <t>Ô chỉ tiêu có định dạng số. Đơn vị tính x 1 (hoặc %)</t>
        </r>
      </text>
    </comment>
    <comment ref="E73" authorId="0" shapeId="0">
      <text>
        <r>
          <rPr>
            <sz val="10"/>
            <rFont val="Arial"/>
          </rPr>
          <t>Ô chỉ tiêu có định dạng số. Đơn vị tính x 1 (hoặc %)</t>
        </r>
      </text>
    </comment>
    <comment ref="F73" authorId="0" shapeId="0">
      <text>
        <r>
          <rPr>
            <sz val="10"/>
            <rFont val="Arial"/>
          </rPr>
          <t>Ô chỉ tiêu có định dạng số. Đơn vị tính x 1 (hoặc %)</t>
        </r>
      </text>
    </comment>
    <comment ref="G73" authorId="0" shapeId="0">
      <text>
        <r>
          <rPr>
            <sz val="10"/>
            <rFont val="Arial"/>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rPr>
          <t>Ô chỉ tiêu có định dạng ký tự</t>
        </r>
      </text>
    </comment>
    <comment ref="D3" authorId="0" shapeId="0">
      <text>
        <r>
          <rPr>
            <sz val="10"/>
            <rFont val="Arial"/>
          </rPr>
          <t>Ô chỉ tiêu có định dạng ký tự</t>
        </r>
      </text>
    </comment>
    <comment ref="E3" authorId="0" shapeId="0">
      <text>
        <r>
          <rPr>
            <sz val="10"/>
            <rFont val="Arial"/>
          </rPr>
          <t>Ô chỉ tiêu có định dạng ký tự</t>
        </r>
      </text>
    </comment>
    <comment ref="F3" authorId="0" shapeId="0">
      <text>
        <r>
          <rPr>
            <sz val="10"/>
            <rFont val="Arial"/>
          </rPr>
          <t>Ô chỉ tiêu có định dạng số. Đơn vị tính x 1 (hoặc %)</t>
        </r>
      </text>
    </comment>
    <comment ref="G3" authorId="0" shapeId="0">
      <text>
        <r>
          <rPr>
            <sz val="10"/>
            <rFont val="Arial"/>
          </rPr>
          <t>Ô chỉ tiêu có định dạng ký tự</t>
        </r>
      </text>
    </comment>
    <comment ref="H3" authorId="0" shapeId="0">
      <text>
        <r>
          <rPr>
            <sz val="10"/>
            <rFont val="Arial"/>
          </rPr>
          <t>Ô chỉ tiêu có định dạng số. Đơn vị tính x 1 (hoặc %)</t>
        </r>
      </text>
    </comment>
    <comment ref="I3" authorId="0" shapeId="0">
      <text>
        <r>
          <rPr>
            <sz val="10"/>
            <rFont val="Arial"/>
          </rPr>
          <t>Ô chỉ tiêu có định dạng ký tự</t>
        </r>
      </text>
    </comment>
    <comment ref="J3" authorId="0" shapeId="0">
      <text>
        <r>
          <rPr>
            <sz val="10"/>
            <rFont val="Arial"/>
          </rPr>
          <t>Ô chỉ tiêu có định dạng số. Đơn vị tính x 1 (hoặc %)</t>
        </r>
      </text>
    </comment>
    <comment ref="A5" authorId="0" shapeId="0">
      <text>
        <r>
          <rPr>
            <sz val="10"/>
            <rFont val="Arial"/>
          </rPr>
          <t>Ô chỉ tiêu có định dạng ký tự
Dữ liệu động đầu vào hợp lệ khi chỉ được thêm dòng trên ô này.</t>
        </r>
      </text>
    </comment>
    <comment ref="B5" authorId="0" shapeId="0">
      <text>
        <r>
          <rPr>
            <sz val="10"/>
            <rFont val="Arial"/>
          </rPr>
          <t>Ô chỉ tiêu có định dạng ký tự
Dữ liệu động đầu vào hợp lệ khi chỉ được thêm dòng trên ô này.</t>
        </r>
      </text>
    </comment>
    <comment ref="C5" authorId="0" shapeId="0">
      <text>
        <r>
          <rPr>
            <sz val="10"/>
            <rFont val="Arial"/>
          </rPr>
          <t>Ô chỉ tiêu có định dạng ký tự
Dữ liệu động đầu vào hợp lệ khi chỉ được thêm dòng trên ô này.</t>
        </r>
      </text>
    </comment>
    <comment ref="D5" authorId="0" shapeId="0">
      <text>
        <r>
          <rPr>
            <sz val="10"/>
            <rFont val="Arial"/>
          </rPr>
          <t>Ô chỉ tiêu có định dạng ký tự
Dữ liệu động đầu vào hợp lệ khi chỉ được thêm dòng trên ô này.</t>
        </r>
      </text>
    </comment>
    <comment ref="E5" authorId="0" shapeId="0">
      <text>
        <r>
          <rPr>
            <sz val="10"/>
            <rFont val="Arial"/>
          </rPr>
          <t>Ô chỉ tiêu có định dạng ký tự
Dữ liệu động đầu vào hợp lệ khi chỉ được thêm dòng trên ô này.</t>
        </r>
      </text>
    </comment>
    <comment ref="F5" authorId="0" shapeId="0">
      <text>
        <r>
          <rPr>
            <sz val="10"/>
            <rFont val="Arial"/>
          </rPr>
          <t>Ô chỉ tiêu có định dạng số. Đơn vị tính x 1 (hoặc %)
Dữ liệu động đầu vào hợp lệ khi chỉ được thêm dòng trên ô này.</t>
        </r>
      </text>
    </comment>
    <comment ref="G5" authorId="0" shapeId="0">
      <text>
        <r>
          <rPr>
            <sz val="10"/>
            <rFont val="Arial"/>
          </rPr>
          <t>Ô chỉ tiêu có định dạng ký tự
Dữ liệu động đầu vào hợp lệ khi chỉ được thêm dòng trên ô này.</t>
        </r>
      </text>
    </comment>
    <comment ref="H5" authorId="0" shapeId="0">
      <text>
        <r>
          <rPr>
            <sz val="10"/>
            <rFont val="Arial"/>
          </rPr>
          <t>Ô chỉ tiêu có định dạng số. Đơn vị tính x 1 (hoặc %)
Dữ liệu động đầu vào hợp lệ khi chỉ được thêm dòng trên ô này.</t>
        </r>
      </text>
    </comment>
    <comment ref="I5" authorId="0" shapeId="0">
      <text>
        <r>
          <rPr>
            <sz val="10"/>
            <rFont val="Arial"/>
          </rPr>
          <t>Ô chỉ tiêu có định dạng ký tự
Dữ liệu động đầu vào hợp lệ khi chỉ được thêm dòng trên ô này.</t>
        </r>
      </text>
    </comment>
    <comment ref="J5" authorId="0" shapeId="0">
      <text>
        <r>
          <rPr>
            <sz val="10"/>
            <rFont val="Arial"/>
          </rPr>
          <t>Ô chỉ tiêu có định dạng số. Đơn vị tính x 1 (hoặc %)
Dữ liệu động đầu vào hợp lệ khi chỉ được thêm dòng trên ô này.</t>
        </r>
      </text>
    </comment>
    <comment ref="C6" authorId="0" shapeId="0">
      <text>
        <r>
          <rPr>
            <sz val="10"/>
            <rFont val="Arial"/>
          </rPr>
          <t>Ô chỉ tiêu có định dạng ký tự</t>
        </r>
      </text>
    </comment>
    <comment ref="D6" authorId="0" shapeId="0">
      <text>
        <r>
          <rPr>
            <sz val="10"/>
            <rFont val="Arial"/>
          </rPr>
          <t>Ô chỉ tiêu có định dạng ký tự</t>
        </r>
      </text>
    </comment>
    <comment ref="E6" authorId="0" shapeId="0">
      <text>
        <r>
          <rPr>
            <sz val="10"/>
            <rFont val="Arial"/>
          </rPr>
          <t>Ô chỉ tiêu có định dạng ký tự</t>
        </r>
      </text>
    </comment>
    <comment ref="F6" authorId="0" shapeId="0">
      <text>
        <r>
          <rPr>
            <sz val="10"/>
            <rFont val="Arial"/>
          </rPr>
          <t>Ô chỉ tiêu có định dạng số. Đơn vị tính x 1 (hoặc %)</t>
        </r>
      </text>
    </comment>
    <comment ref="G6" authorId="0" shapeId="0">
      <text>
        <r>
          <rPr>
            <sz val="10"/>
            <rFont val="Arial"/>
          </rPr>
          <t>Ô chỉ tiêu có định dạng ký tự</t>
        </r>
      </text>
    </comment>
    <comment ref="H6" authorId="0" shapeId="0">
      <text>
        <r>
          <rPr>
            <sz val="10"/>
            <rFont val="Arial"/>
          </rPr>
          <t>Ô chỉ tiêu có định dạng số. Đơn vị tính x 1 (hoặc %)</t>
        </r>
      </text>
    </comment>
    <comment ref="I6" authorId="0" shapeId="0">
      <text>
        <r>
          <rPr>
            <sz val="10"/>
            <rFont val="Arial"/>
          </rPr>
          <t>Ô chỉ tiêu có định dạng ký tự</t>
        </r>
      </text>
    </comment>
    <comment ref="J6" authorId="0" shapeId="0">
      <text>
        <r>
          <rPr>
            <sz val="10"/>
            <rFont val="Arial"/>
          </rPr>
          <t>Ô chỉ tiêu có định dạng số. Đơn vị tính x 1 (hoặc %)</t>
        </r>
      </text>
    </comment>
    <comment ref="C7" authorId="0" shapeId="0">
      <text>
        <r>
          <rPr>
            <sz val="10"/>
            <rFont val="Arial"/>
          </rPr>
          <t>Ô chỉ tiêu có định dạng ký tự</t>
        </r>
      </text>
    </comment>
    <comment ref="D7" authorId="0" shapeId="0">
      <text>
        <r>
          <rPr>
            <sz val="10"/>
            <rFont val="Arial"/>
          </rPr>
          <t>Ô chỉ tiêu có định dạng ký tự</t>
        </r>
      </text>
    </comment>
    <comment ref="E7" authorId="0" shapeId="0">
      <text>
        <r>
          <rPr>
            <sz val="10"/>
            <rFont val="Arial"/>
          </rPr>
          <t>Ô chỉ tiêu có định dạng ký tự</t>
        </r>
      </text>
    </comment>
    <comment ref="F7" authorId="0" shapeId="0">
      <text>
        <r>
          <rPr>
            <sz val="10"/>
            <rFont val="Arial"/>
          </rPr>
          <t>Ô chỉ tiêu có định dạng số. Đơn vị tính x 1 (hoặc %)</t>
        </r>
      </text>
    </comment>
    <comment ref="G7" authorId="0" shapeId="0">
      <text>
        <r>
          <rPr>
            <sz val="10"/>
            <rFont val="Arial"/>
          </rPr>
          <t>Ô chỉ tiêu có định dạng ký tự</t>
        </r>
      </text>
    </comment>
    <comment ref="H7" authorId="0" shapeId="0">
      <text>
        <r>
          <rPr>
            <sz val="10"/>
            <rFont val="Arial"/>
          </rPr>
          <t>Ô chỉ tiêu có định dạng số. Đơn vị tính x 1 (hoặc %)</t>
        </r>
      </text>
    </comment>
    <comment ref="I7" authorId="0" shapeId="0">
      <text>
        <r>
          <rPr>
            <sz val="10"/>
            <rFont val="Arial"/>
          </rPr>
          <t>Ô chỉ tiêu có định dạng ký tự</t>
        </r>
      </text>
    </comment>
    <comment ref="J7" authorId="0" shapeId="0">
      <text>
        <r>
          <rPr>
            <sz val="10"/>
            <rFont val="Arial"/>
          </rPr>
          <t>Ô chỉ tiêu có định dạng số. Đơn vị tính x 1 (hoặc %)</t>
        </r>
      </text>
    </comment>
    <comment ref="A9" authorId="0" shapeId="0">
      <text>
        <r>
          <rPr>
            <sz val="10"/>
            <rFont val="Arial"/>
          </rPr>
          <t>Ô chỉ tiêu có định dạng ký tự
Dữ liệu động đầu vào hợp lệ khi chỉ được thêm dòng trên ô này.</t>
        </r>
      </text>
    </comment>
    <comment ref="B9" authorId="0" shapeId="0">
      <text>
        <r>
          <rPr>
            <sz val="10"/>
            <rFont val="Arial"/>
          </rPr>
          <t>Ô chỉ tiêu có định dạng ký tự
Dữ liệu động đầu vào hợp lệ khi chỉ được thêm dòng trên ô này.</t>
        </r>
      </text>
    </comment>
    <comment ref="C9" authorId="0" shapeId="0">
      <text>
        <r>
          <rPr>
            <sz val="10"/>
            <rFont val="Arial"/>
          </rPr>
          <t>Ô chỉ tiêu có định dạng ký tự
Dữ liệu động đầu vào hợp lệ khi chỉ được thêm dòng trên ô này.</t>
        </r>
      </text>
    </comment>
    <comment ref="D9" authorId="0" shapeId="0">
      <text>
        <r>
          <rPr>
            <sz val="10"/>
            <rFont val="Arial"/>
          </rPr>
          <t>Ô chỉ tiêu có định dạng ký tự
Dữ liệu động đầu vào hợp lệ khi chỉ được thêm dòng trên ô này.</t>
        </r>
      </text>
    </comment>
    <comment ref="E9" authorId="0" shapeId="0">
      <text>
        <r>
          <rPr>
            <sz val="10"/>
            <rFont val="Arial"/>
          </rPr>
          <t>Ô chỉ tiêu có định dạng ký tự
Dữ liệu động đầu vào hợp lệ khi chỉ được thêm dòng trên ô này.</t>
        </r>
      </text>
    </comment>
    <comment ref="F9" authorId="0" shapeId="0">
      <text>
        <r>
          <rPr>
            <sz val="10"/>
            <rFont val="Arial"/>
          </rPr>
          <t>Ô chỉ tiêu có định dạng số. Đơn vị tính x 1 (hoặc %)
Dữ liệu động đầu vào hợp lệ khi chỉ được thêm dòng trên ô này.</t>
        </r>
      </text>
    </comment>
    <comment ref="G9" authorId="0" shapeId="0">
      <text>
        <r>
          <rPr>
            <sz val="10"/>
            <rFont val="Arial"/>
          </rPr>
          <t>Ô chỉ tiêu có định dạng ký tự
Dữ liệu động đầu vào hợp lệ khi chỉ được thêm dòng trên ô này.</t>
        </r>
      </text>
    </comment>
    <comment ref="H9" authorId="0" shapeId="0">
      <text>
        <r>
          <rPr>
            <sz val="10"/>
            <rFont val="Arial"/>
          </rPr>
          <t>Ô chỉ tiêu có định dạng số. Đơn vị tính x 1 (hoặc %)
Dữ liệu động đầu vào hợp lệ khi chỉ được thêm dòng trên ô này.</t>
        </r>
      </text>
    </comment>
    <comment ref="I9" authorId="0" shapeId="0">
      <text>
        <r>
          <rPr>
            <sz val="10"/>
            <rFont val="Arial"/>
          </rPr>
          <t>Ô chỉ tiêu có định dạng ký tự
Dữ liệu động đầu vào hợp lệ khi chỉ được thêm dòng trên ô này.</t>
        </r>
      </text>
    </comment>
    <comment ref="J9" authorId="0" shapeId="0">
      <text>
        <r>
          <rPr>
            <sz val="10"/>
            <rFont val="Arial"/>
          </rPr>
          <t>Ô chỉ tiêu có định dạng số. Đơn vị tính x 1 (hoặc %)
Dữ liệu động đầu vào hợp lệ khi chỉ được thêm dòng trên ô này.</t>
        </r>
      </text>
    </comment>
    <comment ref="C10" authorId="0" shapeId="0">
      <text>
        <r>
          <rPr>
            <sz val="10"/>
            <rFont val="Arial"/>
          </rPr>
          <t>Ô chỉ tiêu có định dạng ký tự</t>
        </r>
      </text>
    </comment>
    <comment ref="D10" authorId="0" shapeId="0">
      <text>
        <r>
          <rPr>
            <sz val="10"/>
            <rFont val="Arial"/>
          </rPr>
          <t>Ô chỉ tiêu có định dạng ký tự</t>
        </r>
      </text>
    </comment>
    <comment ref="E10" authorId="0" shapeId="0">
      <text>
        <r>
          <rPr>
            <sz val="10"/>
            <rFont val="Arial"/>
          </rPr>
          <t>Ô chỉ tiêu có định dạng ký tự</t>
        </r>
      </text>
    </comment>
    <comment ref="F10" authorId="0" shapeId="0">
      <text>
        <r>
          <rPr>
            <sz val="10"/>
            <rFont val="Arial"/>
          </rPr>
          <t>Ô chỉ tiêu có định dạng số. Đơn vị tính x 1 (hoặc %)</t>
        </r>
      </text>
    </comment>
    <comment ref="G10" authorId="0" shapeId="0">
      <text>
        <r>
          <rPr>
            <sz val="10"/>
            <rFont val="Arial"/>
          </rPr>
          <t>Ô chỉ tiêu có định dạng ký tự</t>
        </r>
      </text>
    </comment>
    <comment ref="H10" authorId="0" shapeId="0">
      <text>
        <r>
          <rPr>
            <sz val="10"/>
            <rFont val="Arial"/>
          </rPr>
          <t>Ô chỉ tiêu có định dạng số. Đơn vị tính x 1 (hoặc %)</t>
        </r>
      </text>
    </comment>
    <comment ref="I10" authorId="0" shapeId="0">
      <text>
        <r>
          <rPr>
            <sz val="10"/>
            <rFont val="Arial"/>
          </rPr>
          <t>Ô chỉ tiêu có định dạng ký tự</t>
        </r>
      </text>
    </comment>
    <comment ref="J10" authorId="0" shapeId="0">
      <text>
        <r>
          <rPr>
            <sz val="10"/>
            <rFont val="Arial"/>
          </rPr>
          <t>Ô chỉ tiêu có định dạng số. Đơn vị tính x 1 (hoặc %)</t>
        </r>
      </text>
    </comment>
    <comment ref="C11" authorId="0" shapeId="0">
      <text>
        <r>
          <rPr>
            <sz val="10"/>
            <rFont val="Arial"/>
          </rPr>
          <t>Ô chỉ tiêu có định dạng ký tự</t>
        </r>
      </text>
    </comment>
    <comment ref="D11" authorId="0" shapeId="0">
      <text>
        <r>
          <rPr>
            <sz val="10"/>
            <rFont val="Arial"/>
          </rPr>
          <t>Ô chỉ tiêu có định dạng ký tự</t>
        </r>
      </text>
    </comment>
    <comment ref="E11" authorId="0" shapeId="0">
      <text>
        <r>
          <rPr>
            <sz val="10"/>
            <rFont val="Arial"/>
          </rPr>
          <t>Ô chỉ tiêu có định dạng ký tự</t>
        </r>
      </text>
    </comment>
    <comment ref="F11" authorId="0" shapeId="0">
      <text>
        <r>
          <rPr>
            <sz val="10"/>
            <rFont val="Arial"/>
          </rPr>
          <t>Ô chỉ tiêu có định dạng số. Đơn vị tính x 1 (hoặc %)</t>
        </r>
      </text>
    </comment>
    <comment ref="G11" authorId="0" shapeId="0">
      <text>
        <r>
          <rPr>
            <sz val="10"/>
            <rFont val="Arial"/>
          </rPr>
          <t>Ô chỉ tiêu có định dạng ký tự</t>
        </r>
      </text>
    </comment>
    <comment ref="H11" authorId="0" shapeId="0">
      <text>
        <r>
          <rPr>
            <sz val="10"/>
            <rFont val="Arial"/>
          </rPr>
          <t>Ô chỉ tiêu có định dạng số. Đơn vị tính x 1 (hoặc %)</t>
        </r>
      </text>
    </comment>
    <comment ref="I11" authorId="0" shapeId="0">
      <text>
        <r>
          <rPr>
            <sz val="10"/>
            <rFont val="Arial"/>
          </rPr>
          <t>Ô chỉ tiêu có định dạng ký tự</t>
        </r>
      </text>
    </comment>
    <comment ref="J11" authorId="0" shapeId="0">
      <text>
        <r>
          <rPr>
            <sz val="10"/>
            <rFont val="Arial"/>
          </rPr>
          <t>Ô chỉ tiêu có định dạng số. Đơn vị tính x 1 (hoặc %)</t>
        </r>
      </text>
    </comment>
    <comment ref="C12" authorId="0" shapeId="0">
      <text>
        <r>
          <rPr>
            <sz val="10"/>
            <rFont val="Arial"/>
          </rPr>
          <t>Ô chỉ tiêu có định dạng ký tự</t>
        </r>
      </text>
    </comment>
    <comment ref="D12" authorId="0" shapeId="0">
      <text>
        <r>
          <rPr>
            <sz val="10"/>
            <rFont val="Arial"/>
          </rPr>
          <t>Ô chỉ tiêu có định dạng ký tự</t>
        </r>
      </text>
    </comment>
    <comment ref="E12" authorId="0" shapeId="0">
      <text>
        <r>
          <rPr>
            <sz val="10"/>
            <rFont val="Arial"/>
          </rPr>
          <t>Ô chỉ tiêu có định dạng ký tự</t>
        </r>
      </text>
    </comment>
    <comment ref="F12" authorId="0" shapeId="0">
      <text>
        <r>
          <rPr>
            <sz val="10"/>
            <rFont val="Arial"/>
          </rPr>
          <t>Ô chỉ tiêu có định dạng số. Đơn vị tính x 1 (hoặc %)</t>
        </r>
      </text>
    </comment>
    <comment ref="G12" authorId="0" shapeId="0">
      <text>
        <r>
          <rPr>
            <sz val="10"/>
            <rFont val="Arial"/>
          </rPr>
          <t>Ô chỉ tiêu có định dạng ký tự</t>
        </r>
      </text>
    </comment>
    <comment ref="H12" authorId="0" shapeId="0">
      <text>
        <r>
          <rPr>
            <sz val="10"/>
            <rFont val="Arial"/>
          </rPr>
          <t>Ô chỉ tiêu có định dạng số. Đơn vị tính x 1 (hoặc %)</t>
        </r>
      </text>
    </comment>
    <comment ref="I12" authorId="0" shapeId="0">
      <text>
        <r>
          <rPr>
            <sz val="10"/>
            <rFont val="Arial"/>
          </rPr>
          <t>Ô chỉ tiêu có định dạng ký tự</t>
        </r>
      </text>
    </comment>
    <comment ref="J12" authorId="0" shapeId="0">
      <text>
        <r>
          <rPr>
            <sz val="10"/>
            <rFont val="Arial"/>
          </rPr>
          <t>Ô chỉ tiêu có định dạng số. Đơn vị tính x 1 (hoặc %)</t>
        </r>
      </text>
    </comment>
    <comment ref="A14" authorId="0" shapeId="0">
      <text>
        <r>
          <rPr>
            <sz val="10"/>
            <rFont val="Arial"/>
          </rPr>
          <t>Ô chỉ tiêu có định dạng ký tự
Dữ liệu động đầu vào hợp lệ khi chỉ được thêm dòng trên ô này.</t>
        </r>
      </text>
    </comment>
    <comment ref="B14" authorId="0" shapeId="0">
      <text>
        <r>
          <rPr>
            <sz val="10"/>
            <rFont val="Arial"/>
          </rPr>
          <t>Ô chỉ tiêu có định dạng ký tự
Dữ liệu động đầu vào hợp lệ khi chỉ được thêm dòng trên ô này.</t>
        </r>
      </text>
    </comment>
    <comment ref="C14" authorId="0" shapeId="0">
      <text>
        <r>
          <rPr>
            <sz val="10"/>
            <rFont val="Arial"/>
          </rPr>
          <t>Ô chỉ tiêu có định dạng ký tự
Dữ liệu động đầu vào hợp lệ khi chỉ được thêm dòng trên ô này.</t>
        </r>
      </text>
    </comment>
    <comment ref="D14" authorId="0" shapeId="0">
      <text>
        <r>
          <rPr>
            <sz val="10"/>
            <rFont val="Arial"/>
          </rPr>
          <t>Ô chỉ tiêu có định dạng ký tự
Dữ liệu động đầu vào hợp lệ khi chỉ được thêm dòng trên ô này.</t>
        </r>
      </text>
    </comment>
    <comment ref="E14" authorId="0" shapeId="0">
      <text>
        <r>
          <rPr>
            <sz val="10"/>
            <rFont val="Arial"/>
          </rPr>
          <t>Ô chỉ tiêu có định dạng ký tự
Dữ liệu động đầu vào hợp lệ khi chỉ được thêm dòng trên ô này.</t>
        </r>
      </text>
    </comment>
    <comment ref="F14" authorId="0" shapeId="0">
      <text>
        <r>
          <rPr>
            <sz val="10"/>
            <rFont val="Arial"/>
          </rPr>
          <t>Ô chỉ tiêu có định dạng số. Đơn vị tính x 1 (hoặc %)
Dữ liệu động đầu vào hợp lệ khi chỉ được thêm dòng trên ô này.</t>
        </r>
      </text>
    </comment>
    <comment ref="G14" authorId="0" shapeId="0">
      <text>
        <r>
          <rPr>
            <sz val="10"/>
            <rFont val="Arial"/>
          </rPr>
          <t>Ô chỉ tiêu có định dạng ký tự
Dữ liệu động đầu vào hợp lệ khi chỉ được thêm dòng trên ô này.</t>
        </r>
      </text>
    </comment>
    <comment ref="H14" authorId="0" shapeId="0">
      <text>
        <r>
          <rPr>
            <sz val="10"/>
            <rFont val="Arial"/>
          </rPr>
          <t>Ô chỉ tiêu có định dạng số. Đơn vị tính x 1 (hoặc %)
Dữ liệu động đầu vào hợp lệ khi chỉ được thêm dòng trên ô này.</t>
        </r>
      </text>
    </comment>
    <comment ref="I14" authorId="0" shapeId="0">
      <text>
        <r>
          <rPr>
            <sz val="10"/>
            <rFont val="Arial"/>
          </rPr>
          <t>Ô chỉ tiêu có định dạng ký tự
Dữ liệu động đầu vào hợp lệ khi chỉ được thêm dòng trên ô này.</t>
        </r>
      </text>
    </comment>
    <comment ref="J14" authorId="0" shapeId="0">
      <text>
        <r>
          <rPr>
            <sz val="10"/>
            <rFont val="Arial"/>
          </rPr>
          <t>Ô chỉ tiêu có định dạng số. Đơn vị tính x 1 (hoặc %)
Dữ liệu động đầu vào hợp lệ khi chỉ được thêm dòng trên ô này.</t>
        </r>
      </text>
    </comment>
    <comment ref="C15" authorId="0" shapeId="0">
      <text>
        <r>
          <rPr>
            <sz val="10"/>
            <rFont val="Arial"/>
          </rPr>
          <t>Ô chỉ tiêu có định dạng ký tự</t>
        </r>
      </text>
    </comment>
    <comment ref="D15" authorId="0" shapeId="0">
      <text>
        <r>
          <rPr>
            <sz val="10"/>
            <rFont val="Arial"/>
          </rPr>
          <t>Ô chỉ tiêu có định dạng ký tự</t>
        </r>
      </text>
    </comment>
    <comment ref="E15" authorId="0" shapeId="0">
      <text>
        <r>
          <rPr>
            <sz val="10"/>
            <rFont val="Arial"/>
          </rPr>
          <t>Ô chỉ tiêu có định dạng ký tự</t>
        </r>
      </text>
    </comment>
    <comment ref="F15" authorId="0" shapeId="0">
      <text>
        <r>
          <rPr>
            <sz val="10"/>
            <rFont val="Arial"/>
          </rPr>
          <t>Ô chỉ tiêu có định dạng số. Đơn vị tính x 1 (hoặc %)</t>
        </r>
      </text>
    </comment>
    <comment ref="G15" authorId="0" shapeId="0">
      <text>
        <r>
          <rPr>
            <sz val="10"/>
            <rFont val="Arial"/>
          </rPr>
          <t>Ô chỉ tiêu có định dạng ký tự</t>
        </r>
      </text>
    </comment>
    <comment ref="H15" authorId="0" shapeId="0">
      <text>
        <r>
          <rPr>
            <sz val="10"/>
            <rFont val="Arial"/>
          </rPr>
          <t>Ô chỉ tiêu có định dạng số. Đơn vị tính x 1 (hoặc %)</t>
        </r>
      </text>
    </comment>
    <comment ref="I15" authorId="0" shapeId="0">
      <text>
        <r>
          <rPr>
            <sz val="10"/>
            <rFont val="Arial"/>
          </rPr>
          <t>Ô chỉ tiêu có định dạng ký tự</t>
        </r>
      </text>
    </comment>
    <comment ref="J15" authorId="0" shapeId="0">
      <text>
        <r>
          <rPr>
            <sz val="10"/>
            <rFont val="Arial"/>
          </rPr>
          <t>Ô chỉ tiêu có định dạng số. Đơn vị tính x 1 (hoặc %)</t>
        </r>
      </text>
    </comment>
    <comment ref="C16" authorId="0" shapeId="0">
      <text>
        <r>
          <rPr>
            <sz val="10"/>
            <rFont val="Arial"/>
          </rPr>
          <t>Ô chỉ tiêu có định dạng ký tự</t>
        </r>
      </text>
    </comment>
    <comment ref="D16" authorId="0" shapeId="0">
      <text>
        <r>
          <rPr>
            <sz val="10"/>
            <rFont val="Arial"/>
          </rPr>
          <t>Ô chỉ tiêu có định dạng ký tự</t>
        </r>
      </text>
    </comment>
    <comment ref="E16" authorId="0" shapeId="0">
      <text>
        <r>
          <rPr>
            <sz val="10"/>
            <rFont val="Arial"/>
          </rPr>
          <t>Ô chỉ tiêu có định dạng ký tự</t>
        </r>
      </text>
    </comment>
    <comment ref="F16" authorId="0" shapeId="0">
      <text>
        <r>
          <rPr>
            <sz val="10"/>
            <rFont val="Arial"/>
          </rPr>
          <t>Ô chỉ tiêu có định dạng số. Đơn vị tính x 1 (hoặc %)</t>
        </r>
      </text>
    </comment>
    <comment ref="G16" authorId="0" shapeId="0">
      <text>
        <r>
          <rPr>
            <sz val="10"/>
            <rFont val="Arial"/>
          </rPr>
          <t>Ô chỉ tiêu có định dạng ký tự</t>
        </r>
      </text>
    </comment>
    <comment ref="H16" authorId="0" shapeId="0">
      <text>
        <r>
          <rPr>
            <sz val="10"/>
            <rFont val="Arial"/>
          </rPr>
          <t>Ô chỉ tiêu có định dạng số. Đơn vị tính x 1 (hoặc %)</t>
        </r>
      </text>
    </comment>
    <comment ref="I16" authorId="0" shapeId="0">
      <text>
        <r>
          <rPr>
            <sz val="10"/>
            <rFont val="Arial"/>
          </rPr>
          <t>Ô chỉ tiêu có định dạng ký tự</t>
        </r>
      </text>
    </comment>
    <comment ref="J16" authorId="0" shapeId="0">
      <text>
        <r>
          <rPr>
            <sz val="10"/>
            <rFont val="Arial"/>
          </rPr>
          <t>Ô chỉ tiêu có định dạng số. Đơn vị tính x 1 (hoặc %)</t>
        </r>
      </text>
    </comment>
    <comment ref="A18" authorId="0" shapeId="0">
      <text>
        <r>
          <rPr>
            <sz val="10"/>
            <rFont val="Arial"/>
          </rPr>
          <t>Ô chỉ tiêu có định dạng ký tự
Dữ liệu động đầu vào hợp lệ khi chỉ được thêm dòng trên ô này.</t>
        </r>
      </text>
    </comment>
    <comment ref="B18" authorId="0" shapeId="0">
      <text>
        <r>
          <rPr>
            <sz val="10"/>
            <rFont val="Arial"/>
          </rPr>
          <t>Ô chỉ tiêu có định dạng ký tự
Dữ liệu động đầu vào hợp lệ khi chỉ được thêm dòng trên ô này.</t>
        </r>
      </text>
    </comment>
    <comment ref="C18" authorId="0" shapeId="0">
      <text>
        <r>
          <rPr>
            <sz val="10"/>
            <rFont val="Arial"/>
          </rPr>
          <t>Ô chỉ tiêu có định dạng ký tự
Dữ liệu động đầu vào hợp lệ khi chỉ được thêm dòng trên ô này.</t>
        </r>
      </text>
    </comment>
    <comment ref="D18" authorId="0" shapeId="0">
      <text>
        <r>
          <rPr>
            <sz val="10"/>
            <rFont val="Arial"/>
          </rPr>
          <t>Ô chỉ tiêu có định dạng ký tự
Dữ liệu động đầu vào hợp lệ khi chỉ được thêm dòng trên ô này.</t>
        </r>
      </text>
    </comment>
    <comment ref="E18" authorId="0" shapeId="0">
      <text>
        <r>
          <rPr>
            <sz val="10"/>
            <rFont val="Arial"/>
          </rPr>
          <t>Ô chỉ tiêu có định dạng ký tự
Dữ liệu động đầu vào hợp lệ khi chỉ được thêm dòng trên ô này.</t>
        </r>
      </text>
    </comment>
    <comment ref="F18" authorId="0" shapeId="0">
      <text>
        <r>
          <rPr>
            <sz val="10"/>
            <rFont val="Arial"/>
          </rPr>
          <t>Ô chỉ tiêu có định dạng số. Đơn vị tính x 1 (hoặc %)
Dữ liệu động đầu vào hợp lệ khi chỉ được thêm dòng trên ô này.</t>
        </r>
      </text>
    </comment>
    <comment ref="G18" authorId="0" shapeId="0">
      <text>
        <r>
          <rPr>
            <sz val="10"/>
            <rFont val="Arial"/>
          </rPr>
          <t>Ô chỉ tiêu có định dạng ký tự
Dữ liệu động đầu vào hợp lệ khi chỉ được thêm dòng trên ô này.</t>
        </r>
      </text>
    </comment>
    <comment ref="H18" authorId="0" shapeId="0">
      <text>
        <r>
          <rPr>
            <sz val="10"/>
            <rFont val="Arial"/>
          </rPr>
          <t>Ô chỉ tiêu có định dạng số. Đơn vị tính x 1 (hoặc %)
Dữ liệu động đầu vào hợp lệ khi chỉ được thêm dòng trên ô này.</t>
        </r>
      </text>
    </comment>
    <comment ref="I18" authorId="0" shapeId="0">
      <text>
        <r>
          <rPr>
            <sz val="10"/>
            <rFont val="Arial"/>
          </rPr>
          <t>Ô chỉ tiêu có định dạng ký tự
Dữ liệu động đầu vào hợp lệ khi chỉ được thêm dòng trên ô này.</t>
        </r>
      </text>
    </comment>
    <comment ref="J18" authorId="0" shapeId="0">
      <text>
        <r>
          <rPr>
            <sz val="10"/>
            <rFont val="Arial"/>
          </rPr>
          <t>Ô chỉ tiêu có định dạng số. Đơn vị tính x 1 (hoặc %)
Dữ liệu động đầu vào hợp lệ khi chỉ được thêm dòng trên ô này.</t>
        </r>
      </text>
    </comment>
    <comment ref="C19" authorId="0" shapeId="0">
      <text>
        <r>
          <rPr>
            <sz val="10"/>
            <rFont val="Arial"/>
          </rPr>
          <t>Ô chỉ tiêu có định dạng ký tự</t>
        </r>
      </text>
    </comment>
    <comment ref="D19" authorId="0" shapeId="0">
      <text>
        <r>
          <rPr>
            <sz val="10"/>
            <rFont val="Arial"/>
          </rPr>
          <t>Ô chỉ tiêu có định dạng ký tự</t>
        </r>
      </text>
    </comment>
    <comment ref="E19" authorId="0" shapeId="0">
      <text>
        <r>
          <rPr>
            <sz val="10"/>
            <rFont val="Arial"/>
          </rPr>
          <t>Ô chỉ tiêu có định dạng ký tự</t>
        </r>
      </text>
    </comment>
    <comment ref="F19" authorId="0" shapeId="0">
      <text>
        <r>
          <rPr>
            <sz val="10"/>
            <rFont val="Arial"/>
          </rPr>
          <t>Ô chỉ tiêu có định dạng số. Đơn vị tính x 1 (hoặc %)</t>
        </r>
      </text>
    </comment>
    <comment ref="G19" authorId="0" shapeId="0">
      <text>
        <r>
          <rPr>
            <sz val="10"/>
            <rFont val="Arial"/>
          </rPr>
          <t>Ô chỉ tiêu có định dạng ký tự</t>
        </r>
      </text>
    </comment>
    <comment ref="H19" authorId="0" shapeId="0">
      <text>
        <r>
          <rPr>
            <sz val="10"/>
            <rFont val="Arial"/>
          </rPr>
          <t>Ô chỉ tiêu có định dạng số. Đơn vị tính x 1 (hoặc %)</t>
        </r>
      </text>
    </comment>
    <comment ref="I19" authorId="0" shapeId="0">
      <text>
        <r>
          <rPr>
            <sz val="10"/>
            <rFont val="Arial"/>
          </rPr>
          <t>Ô chỉ tiêu có định dạng ký tự</t>
        </r>
      </text>
    </comment>
    <comment ref="J19" authorId="0" shapeId="0">
      <text>
        <r>
          <rPr>
            <sz val="10"/>
            <rFont val="Arial"/>
          </rPr>
          <t>Ô chỉ tiêu có định dạng số. Đơn vị tính x 1 (hoặc %)</t>
        </r>
      </text>
    </comment>
    <comment ref="C20" authorId="0" shapeId="0">
      <text>
        <r>
          <rPr>
            <sz val="10"/>
            <rFont val="Arial"/>
          </rPr>
          <t>Ô chỉ tiêu có định dạng ký tự</t>
        </r>
      </text>
    </comment>
    <comment ref="D20" authorId="0" shapeId="0">
      <text>
        <r>
          <rPr>
            <sz val="10"/>
            <rFont val="Arial"/>
          </rPr>
          <t>Ô chỉ tiêu có định dạng ký tự</t>
        </r>
      </text>
    </comment>
    <comment ref="E20" authorId="0" shapeId="0">
      <text>
        <r>
          <rPr>
            <sz val="10"/>
            <rFont val="Arial"/>
          </rPr>
          <t>Ô chỉ tiêu có định dạng ký tự</t>
        </r>
      </text>
    </comment>
    <comment ref="F20" authorId="0" shapeId="0">
      <text>
        <r>
          <rPr>
            <sz val="10"/>
            <rFont val="Arial"/>
          </rPr>
          <t>Ô chỉ tiêu có định dạng số. Đơn vị tính x 1 (hoặc %)</t>
        </r>
      </text>
    </comment>
    <comment ref="G20" authorId="0" shapeId="0">
      <text>
        <r>
          <rPr>
            <sz val="10"/>
            <rFont val="Arial"/>
          </rPr>
          <t>Ô chỉ tiêu có định dạng ký tự</t>
        </r>
      </text>
    </comment>
    <comment ref="H20" authorId="0" shapeId="0">
      <text>
        <r>
          <rPr>
            <sz val="10"/>
            <rFont val="Arial"/>
          </rPr>
          <t>Ô chỉ tiêu có định dạng số. Đơn vị tính x 1 (hoặc %)</t>
        </r>
      </text>
    </comment>
    <comment ref="I20" authorId="0" shapeId="0">
      <text>
        <r>
          <rPr>
            <sz val="10"/>
            <rFont val="Arial"/>
          </rPr>
          <t>Ô chỉ tiêu có định dạng ký tự</t>
        </r>
      </text>
    </comment>
    <comment ref="J20" authorId="0" shapeId="0">
      <text>
        <r>
          <rPr>
            <sz val="10"/>
            <rFont val="Arial"/>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rPr>
          <t>Ô chỉ tiêu có định dạng số. Đơn vị tính x 1 (hoặc %)</t>
        </r>
      </text>
    </comment>
    <comment ref="E2" authorId="0" shapeId="0">
      <text>
        <r>
          <rPr>
            <sz val="10"/>
            <rFont val="Arial"/>
          </rPr>
          <t>Ô chỉ tiêu có định dạng số. Đơn vị tính x 1 (hoặc %)</t>
        </r>
      </text>
    </comment>
    <comment ref="D3" authorId="0" shapeId="0">
      <text>
        <r>
          <rPr>
            <sz val="10"/>
            <rFont val="Arial"/>
          </rPr>
          <t>Ô chỉ tiêu có định dạng số. Đơn vị tính x 1 (hoặc %)</t>
        </r>
      </text>
    </comment>
    <comment ref="E3" authorId="0" shapeId="0">
      <text>
        <r>
          <rPr>
            <sz val="10"/>
            <rFont val="Arial"/>
          </rPr>
          <t>Ô chỉ tiêu có định dạng số. Đơn vị tính x 1 (hoặc %)</t>
        </r>
      </text>
    </comment>
    <comment ref="D4" authorId="0" shapeId="0">
      <text>
        <r>
          <rPr>
            <sz val="10"/>
            <rFont val="Arial"/>
          </rPr>
          <t>Ô chỉ tiêu có định dạng số. Đơn vị tính x 1 (hoặc %)</t>
        </r>
      </text>
    </comment>
    <comment ref="E4" authorId="0" shapeId="0">
      <text>
        <r>
          <rPr>
            <sz val="10"/>
            <rFont val="Arial"/>
          </rPr>
          <t>Ô chỉ tiêu có định dạng số. Đơn vị tính x 1 (hoặc %)</t>
        </r>
      </text>
    </comment>
    <comment ref="D5" authorId="0" shapeId="0">
      <text>
        <r>
          <rPr>
            <sz val="10"/>
            <rFont val="Arial"/>
          </rPr>
          <t>Ô chỉ tiêu có định dạng số. Đơn vị tính x 1 (hoặc %)</t>
        </r>
      </text>
    </comment>
    <comment ref="E5" authorId="0" shapeId="0">
      <text>
        <r>
          <rPr>
            <sz val="10"/>
            <rFont val="Arial"/>
          </rPr>
          <t>Ô chỉ tiêu có định dạng số. Đơn vị tính x 1 (hoặc %)</t>
        </r>
      </text>
    </comment>
    <comment ref="D6" authorId="0" shapeId="0">
      <text>
        <r>
          <rPr>
            <sz val="10"/>
            <rFont val="Arial"/>
          </rPr>
          <t>Ô chỉ tiêu có định dạng số. Đơn vị tính x 1 (hoặc %)</t>
        </r>
      </text>
    </comment>
    <comment ref="E6" authorId="0" shapeId="0">
      <text>
        <r>
          <rPr>
            <sz val="10"/>
            <rFont val="Arial"/>
          </rPr>
          <t>Ô chỉ tiêu có định dạng số. Đơn vị tính x 1 (hoặc %)</t>
        </r>
      </text>
    </comment>
    <comment ref="D7" authorId="0" shapeId="0">
      <text>
        <r>
          <rPr>
            <sz val="10"/>
            <rFont val="Arial"/>
          </rPr>
          <t>Ô chỉ tiêu có định dạng số. Đơn vị tính x 1 (hoặc %)</t>
        </r>
      </text>
    </comment>
    <comment ref="E7" authorId="0" shapeId="0">
      <text>
        <r>
          <rPr>
            <sz val="10"/>
            <rFont val="Arial"/>
          </rPr>
          <t>Ô chỉ tiêu có định dạng số. Đơn vị tính x 1 (hoặc %)</t>
        </r>
      </text>
    </comment>
    <comment ref="D8" authorId="0" shapeId="0">
      <text>
        <r>
          <rPr>
            <sz val="10"/>
            <rFont val="Arial"/>
          </rPr>
          <t>Ô chỉ tiêu có định dạng số. Đơn vị tính x 1 (hoặc %)</t>
        </r>
      </text>
    </comment>
    <comment ref="E8" authorId="0" shapeId="0">
      <text>
        <r>
          <rPr>
            <sz val="10"/>
            <rFont val="Arial"/>
          </rPr>
          <t>Ô chỉ tiêu có định dạng số. Đơn vị tính x 1 (hoặc %)</t>
        </r>
      </text>
    </comment>
    <comment ref="D9" authorId="0" shapeId="0">
      <text>
        <r>
          <rPr>
            <sz val="10"/>
            <rFont val="Arial"/>
          </rPr>
          <t>Ô chỉ tiêu có định dạng số. Đơn vị tính x 1 (hoặc %)</t>
        </r>
      </text>
    </comment>
    <comment ref="E9" authorId="0" shapeId="0">
      <text>
        <r>
          <rPr>
            <sz val="10"/>
            <rFont val="Arial"/>
          </rPr>
          <t>Ô chỉ tiêu có định dạng số. Đơn vị tính x 1 (hoặc %)</t>
        </r>
      </text>
    </comment>
    <comment ref="D10" authorId="0" shapeId="0">
      <text>
        <r>
          <rPr>
            <sz val="10"/>
            <rFont val="Arial"/>
          </rPr>
          <t>Ô chỉ tiêu có định dạng số. Đơn vị tính x 1 (hoặc %)</t>
        </r>
      </text>
    </comment>
    <comment ref="E10" authorId="0" shapeId="0">
      <text>
        <r>
          <rPr>
            <sz val="10"/>
            <rFont val="Arial"/>
          </rPr>
          <t>Ô chỉ tiêu có định dạng số. Đơn vị tính x 1 (hoặc %)</t>
        </r>
      </text>
    </comment>
    <comment ref="D11" authorId="0" shapeId="0">
      <text>
        <r>
          <rPr>
            <sz val="10"/>
            <rFont val="Arial"/>
          </rPr>
          <t>Ô chỉ tiêu có định dạng số. Đơn vị tính x 1 (hoặc %)</t>
        </r>
      </text>
    </comment>
    <comment ref="E11" authorId="0" shapeId="0">
      <text>
        <r>
          <rPr>
            <sz val="10"/>
            <rFont val="Arial"/>
          </rPr>
          <t>Ô chỉ tiêu có định dạng số. Đơn vị tính x 1 (hoặc %)</t>
        </r>
      </text>
    </comment>
    <comment ref="D12" authorId="0" shapeId="0">
      <text>
        <r>
          <rPr>
            <sz val="10"/>
            <rFont val="Arial"/>
          </rPr>
          <t>Ô chỉ tiêu có định dạng số. Đơn vị tính x 1 (hoặc %)</t>
        </r>
      </text>
    </comment>
    <comment ref="E12" authorId="0" shapeId="0">
      <text>
        <r>
          <rPr>
            <sz val="10"/>
            <rFont val="Arial"/>
          </rPr>
          <t>Ô chỉ tiêu có định dạng số. Đơn vị tính x 1 (hoặc %)</t>
        </r>
      </text>
    </comment>
    <comment ref="D13" authorId="0" shapeId="0">
      <text>
        <r>
          <rPr>
            <sz val="10"/>
            <rFont val="Arial"/>
          </rPr>
          <t>Ô chỉ tiêu có định dạng số. Đơn vị tính x 1 (hoặc %)</t>
        </r>
      </text>
    </comment>
    <comment ref="E13" authorId="0" shapeId="0">
      <text>
        <r>
          <rPr>
            <sz val="10"/>
            <rFont val="Arial"/>
          </rPr>
          <t>Ô chỉ tiêu có định dạng số. Đơn vị tính x 1 (hoặc %)</t>
        </r>
      </text>
    </comment>
    <comment ref="D14" authorId="0" shapeId="0">
      <text>
        <r>
          <rPr>
            <sz val="10"/>
            <rFont val="Arial"/>
          </rPr>
          <t>Ô chỉ tiêu có định dạng số. Đơn vị tính x 1 (hoặc %)</t>
        </r>
      </text>
    </comment>
    <comment ref="E14" authorId="0" shapeId="0">
      <text>
        <r>
          <rPr>
            <sz val="10"/>
            <rFont val="Arial"/>
          </rPr>
          <t>Ô chỉ tiêu có định dạng số. Đơn vị tính x 1 (hoặc %)</t>
        </r>
      </text>
    </comment>
    <comment ref="D15" authorId="0" shapeId="0">
      <text>
        <r>
          <rPr>
            <sz val="10"/>
            <rFont val="Arial"/>
          </rPr>
          <t>Ô chỉ tiêu có định dạng số. Đơn vị tính x 1 (hoặc %)</t>
        </r>
      </text>
    </comment>
    <comment ref="E15" authorId="0" shapeId="0">
      <text>
        <r>
          <rPr>
            <sz val="10"/>
            <rFont val="Arial"/>
          </rPr>
          <t>Ô chỉ tiêu có định dạng số. Đơn vị tính x 1 (hoặc %)</t>
        </r>
      </text>
    </comment>
    <comment ref="D16" authorId="0" shapeId="0">
      <text>
        <r>
          <rPr>
            <sz val="10"/>
            <rFont val="Arial"/>
          </rPr>
          <t>Ô chỉ tiêu có định dạng số. Đơn vị tính x 1 (hoặc %)</t>
        </r>
      </text>
    </comment>
    <comment ref="E16" authorId="0" shapeId="0">
      <text>
        <r>
          <rPr>
            <sz val="10"/>
            <rFont val="Arial"/>
          </rPr>
          <t>Ô chỉ tiêu có định dạng số. Đơn vị tính x 1 (hoặc %)</t>
        </r>
      </text>
    </comment>
    <comment ref="D17" authorId="0" shapeId="0">
      <text>
        <r>
          <rPr>
            <sz val="10"/>
            <rFont val="Arial"/>
          </rPr>
          <t>Ô chỉ tiêu có định dạng số. Đơn vị tính x 1 (hoặc %)</t>
        </r>
      </text>
    </comment>
    <comment ref="E17" authorId="0" shapeId="0">
      <text>
        <r>
          <rPr>
            <sz val="10"/>
            <rFont val="Arial"/>
          </rPr>
          <t>Ô chỉ tiêu có định dạng số. Đơn vị tính x 1 (hoặc %)</t>
        </r>
      </text>
    </comment>
    <comment ref="D18" authorId="0" shapeId="0">
      <text>
        <r>
          <rPr>
            <sz val="10"/>
            <rFont val="Arial"/>
          </rPr>
          <t>Ô chỉ tiêu có định dạng số. Đơn vị tính x 1 (hoặc %)</t>
        </r>
      </text>
    </comment>
    <comment ref="E18" authorId="0" shapeId="0">
      <text>
        <r>
          <rPr>
            <sz val="10"/>
            <rFont val="Arial"/>
          </rPr>
          <t>Ô chỉ tiêu có định dạng số. Đơn vị tính x 1 (hoặc %)</t>
        </r>
      </text>
    </comment>
    <comment ref="D19" authorId="0" shapeId="0">
      <text>
        <r>
          <rPr>
            <sz val="10"/>
            <rFont val="Arial"/>
          </rPr>
          <t>Ô chỉ tiêu có định dạng số. Đơn vị tính x 1 (hoặc %)</t>
        </r>
      </text>
    </comment>
    <comment ref="E19" authorId="0" shapeId="0">
      <text>
        <r>
          <rPr>
            <sz val="10"/>
            <rFont val="Arial"/>
          </rPr>
          <t>Ô chỉ tiêu có định dạng số. Đơn vị tính x 1 (hoặc %)</t>
        </r>
      </text>
    </comment>
    <comment ref="D20" authorId="0" shapeId="0">
      <text>
        <r>
          <rPr>
            <sz val="10"/>
            <rFont val="Arial"/>
          </rPr>
          <t>Ô chỉ tiêu có định dạng số. Đơn vị tính x 1 (hoặc %)</t>
        </r>
      </text>
    </comment>
    <comment ref="E20" authorId="0" shapeId="0">
      <text>
        <r>
          <rPr>
            <sz val="10"/>
            <rFont val="Arial"/>
          </rPr>
          <t>Ô chỉ tiêu có định dạng số. Đơn vị tính x 1 (hoặc %)</t>
        </r>
      </text>
    </comment>
    <comment ref="D21" authorId="0" shapeId="0">
      <text>
        <r>
          <rPr>
            <sz val="10"/>
            <rFont val="Arial"/>
          </rPr>
          <t>Ô chỉ tiêu có định dạng số. Đơn vị tính x 1 (hoặc %)</t>
        </r>
      </text>
    </comment>
    <comment ref="E21" authorId="0" shapeId="0">
      <text>
        <r>
          <rPr>
            <sz val="10"/>
            <rFont val="Arial"/>
          </rPr>
          <t>Ô chỉ tiêu có định dạng số. Đơn vị tính x 1 (hoặc %)</t>
        </r>
      </text>
    </comment>
    <comment ref="D22" authorId="0" shapeId="0">
      <text>
        <r>
          <rPr>
            <sz val="10"/>
            <rFont val="Arial"/>
          </rPr>
          <t>Ô chỉ tiêu có định dạng số. Đơn vị tính x 1 (hoặc %)</t>
        </r>
      </text>
    </comment>
    <comment ref="E22" authorId="0" shapeId="0">
      <text>
        <r>
          <rPr>
            <sz val="10"/>
            <rFont val="Arial"/>
          </rPr>
          <t>Ô chỉ tiêu có định dạng số. Đơn vị tính x 1 (hoặc %)</t>
        </r>
      </text>
    </comment>
    <comment ref="D23" authorId="0" shapeId="0">
      <text>
        <r>
          <rPr>
            <sz val="10"/>
            <rFont val="Arial"/>
          </rPr>
          <t>Ô chỉ tiêu có định dạng số. Đơn vị tính x 1 (hoặc %)</t>
        </r>
      </text>
    </comment>
    <comment ref="E23" authorId="0" shapeId="0">
      <text>
        <r>
          <rPr>
            <sz val="10"/>
            <rFont val="Arial"/>
          </rPr>
          <t>Ô chỉ tiêu có định dạng số. Đơn vị tính x 1 (hoặc %)</t>
        </r>
      </text>
    </comment>
    <comment ref="D24" authorId="0" shapeId="0">
      <text>
        <r>
          <rPr>
            <sz val="10"/>
            <rFont val="Arial"/>
          </rPr>
          <t>Ô chỉ tiêu có định dạng số. Đơn vị tính x 1 (hoặc %)</t>
        </r>
      </text>
    </comment>
    <comment ref="E24" authorId="0" shapeId="0">
      <text>
        <r>
          <rPr>
            <sz val="10"/>
            <rFont val="Arial"/>
          </rPr>
          <t>Ô chỉ tiêu có định dạng số. Đơn vị tính x 1 (hoặc %)</t>
        </r>
      </text>
    </comment>
    <comment ref="D25" authorId="0" shapeId="0">
      <text>
        <r>
          <rPr>
            <sz val="10"/>
            <rFont val="Arial"/>
          </rPr>
          <t>Ô chỉ tiêu có định dạng số. Đơn vị tính %</t>
        </r>
      </text>
    </comment>
    <comment ref="E25" authorId="0" shapeId="0">
      <text>
        <r>
          <rPr>
            <sz val="10"/>
            <rFont val="Arial"/>
          </rPr>
          <t>Ô chỉ tiêu có định dạng số. Đơn vị tính %</t>
        </r>
      </text>
    </comment>
    <comment ref="D26" authorId="0" shapeId="0">
      <text>
        <r>
          <rPr>
            <sz val="10"/>
            <rFont val="Arial"/>
          </rPr>
          <t>Ô chỉ tiêu có định dạng số. Đơn vị tính %</t>
        </r>
      </text>
    </comment>
    <comment ref="E26" authorId="0" shapeId="0">
      <text>
        <r>
          <rPr>
            <sz val="10"/>
            <rFont val="Arial"/>
          </rPr>
          <t>Ô chỉ tiêu có định dạng số. Đơn vị tính %</t>
        </r>
      </text>
    </comment>
    <comment ref="D27" authorId="0" shapeId="0">
      <text>
        <r>
          <rPr>
            <sz val="10"/>
            <rFont val="Arial"/>
          </rPr>
          <t>Ô chỉ tiêu có định dạng số. Đơn vị tính %</t>
        </r>
      </text>
    </comment>
    <comment ref="E27" authorId="0" shapeId="0">
      <text>
        <r>
          <rPr>
            <sz val="10"/>
            <rFont val="Arial"/>
          </rPr>
          <t>Ô chỉ tiêu có định dạng số. Đơn vị tính %</t>
        </r>
      </text>
    </comment>
    <comment ref="D28" authorId="0" shapeId="0">
      <text>
        <r>
          <rPr>
            <sz val="10"/>
            <rFont val="Arial"/>
          </rPr>
          <t>Ô chỉ tiêu có định dạng số. Đơn vị tính x 1 (hoặc %)</t>
        </r>
      </text>
    </comment>
    <comment ref="E28" authorId="0" shapeId="0">
      <text>
        <r>
          <rPr>
            <sz val="10"/>
            <rFont val="Arial"/>
          </rPr>
          <t>Ô chỉ tiêu có định dạng số. Đơn vị tính x 1 (hoặc %)</t>
        </r>
      </text>
    </comment>
    <comment ref="D29" authorId="0" shapeId="0">
      <text>
        <r>
          <rPr>
            <sz val="10"/>
            <rFont val="Arial"/>
          </rPr>
          <t>Ô chỉ tiêu có định dạng số. Đơn vị tính x 1 (hoặc %)</t>
        </r>
      </text>
    </comment>
    <comment ref="E29" authorId="0" shapeId="0">
      <text>
        <r>
          <rPr>
            <sz val="10"/>
            <rFont val="Arial"/>
          </rPr>
          <t>Ô chỉ tiêu có định dạng số. Đơn vị tính x 1 (hoặc %)</t>
        </r>
      </text>
    </comment>
    <comment ref="D30" authorId="0" shapeId="0">
      <text>
        <r>
          <rPr>
            <sz val="10"/>
            <rFont val="Arial"/>
          </rPr>
          <t>Ô chỉ tiêu có định dạng số. Đơn vị tính x 1 (hoặc %)</t>
        </r>
      </text>
    </comment>
    <comment ref="E30" authorId="0" shapeId="0">
      <text>
        <r>
          <rPr>
            <sz val="10"/>
            <rFont val="Arial"/>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rPr>
          <t>Ô chỉ tiêu có định dạng ký tự</t>
        </r>
      </text>
    </comment>
    <comment ref="D3" authorId="0" shapeId="0">
      <text>
        <r>
          <rPr>
            <sz val="10"/>
            <rFont val="Arial"/>
          </rPr>
          <t>Ô chỉ tiêu có định dạng số. Đơn vị tính x 1 (hoặc %)</t>
        </r>
      </text>
    </comment>
    <comment ref="E3" authorId="0" shapeId="0">
      <text>
        <r>
          <rPr>
            <sz val="10"/>
            <rFont val="Arial"/>
          </rPr>
          <t>Ô chỉ tiêu có định dạng ký tự</t>
        </r>
      </text>
    </comment>
    <comment ref="F3" authorId="0" shapeId="0">
      <text>
        <r>
          <rPr>
            <sz val="10"/>
            <rFont val="Arial"/>
          </rPr>
          <t>Ô chỉ tiêu có định dạng ký tự</t>
        </r>
      </text>
    </comment>
    <comment ref="A5" authorId="0" shapeId="0">
      <text>
        <r>
          <rPr>
            <sz val="10"/>
            <rFont val="Arial"/>
          </rPr>
          <t>Ô chỉ tiêu có định dạng ký tự
Dữ liệu động đầu vào hợp lệ khi chỉ được thêm dòng trên ô này.</t>
        </r>
      </text>
    </comment>
    <comment ref="B5" authorId="0" shapeId="0">
      <text>
        <r>
          <rPr>
            <sz val="10"/>
            <rFont val="Arial"/>
          </rPr>
          <t>Ô chỉ tiêu có định dạng ký tự
Dữ liệu động đầu vào hợp lệ khi chỉ được thêm dòng trên ô này.</t>
        </r>
      </text>
    </comment>
    <comment ref="C5" authorId="0" shapeId="0">
      <text>
        <r>
          <rPr>
            <sz val="10"/>
            <rFont val="Arial"/>
          </rPr>
          <t>Ô chỉ tiêu có định dạng ký tự
Dữ liệu động đầu vào hợp lệ khi chỉ được thêm dòng trên ô này.</t>
        </r>
      </text>
    </comment>
    <comment ref="D5" authorId="0" shapeId="0">
      <text>
        <r>
          <rPr>
            <sz val="10"/>
            <rFont val="Arial"/>
          </rPr>
          <t>Ô chỉ tiêu có định dạng số. Đơn vị tính x 1 (hoặc %)
Dữ liệu động đầu vào hợp lệ khi chỉ được thêm dòng trên ô này.</t>
        </r>
      </text>
    </comment>
    <comment ref="E5" authorId="0" shapeId="0">
      <text>
        <r>
          <rPr>
            <sz val="10"/>
            <rFont val="Arial"/>
          </rPr>
          <t>Ô chỉ tiêu có định dạng ký tự
Dữ liệu động đầu vào hợp lệ khi chỉ được thêm dòng trên ô này.</t>
        </r>
      </text>
    </comment>
    <comment ref="F5" authorId="0" shapeId="0">
      <text>
        <r>
          <rPr>
            <sz val="10"/>
            <rFont val="Arial"/>
          </rPr>
          <t>Ô chỉ tiêu có định dạng ký tự
Dữ liệu động đầu vào hợp lệ khi chỉ được thêm dòng trên ô này.</t>
        </r>
      </text>
    </comment>
    <comment ref="C6" authorId="0" shapeId="0">
      <text>
        <r>
          <rPr>
            <sz val="10"/>
            <rFont val="Arial"/>
          </rPr>
          <t>Ô chỉ tiêu có định dạng ký tự</t>
        </r>
      </text>
    </comment>
    <comment ref="D6" authorId="0" shapeId="0">
      <text>
        <r>
          <rPr>
            <sz val="10"/>
            <rFont val="Arial"/>
          </rPr>
          <t>Ô chỉ tiêu có định dạng số. Đơn vị tính x 1 (hoặc %)</t>
        </r>
      </text>
    </comment>
    <comment ref="E6" authorId="0" shapeId="0">
      <text>
        <r>
          <rPr>
            <sz val="10"/>
            <rFont val="Arial"/>
          </rPr>
          <t>Ô chỉ tiêu có định dạng ký tự</t>
        </r>
      </text>
    </comment>
    <comment ref="F6" authorId="0" shapeId="0">
      <text>
        <r>
          <rPr>
            <sz val="10"/>
            <rFont val="Arial"/>
          </rPr>
          <t>Ô chỉ tiêu có định dạng ký tự</t>
        </r>
      </text>
    </comment>
    <comment ref="A8" authorId="0" shapeId="0">
      <text>
        <r>
          <rPr>
            <sz val="10"/>
            <rFont val="Arial"/>
          </rPr>
          <t>Ô chỉ tiêu có định dạng ký tự
Dữ liệu động đầu vào hợp lệ khi chỉ được thêm dòng trên ô này.</t>
        </r>
      </text>
    </comment>
    <comment ref="B8" authorId="0" shapeId="0">
      <text>
        <r>
          <rPr>
            <sz val="10"/>
            <rFont val="Arial"/>
          </rPr>
          <t>Ô chỉ tiêu có định dạng ký tự
Dữ liệu động đầu vào hợp lệ khi chỉ được thêm dòng trên ô này.</t>
        </r>
      </text>
    </comment>
    <comment ref="C8" authorId="0" shapeId="0">
      <text>
        <r>
          <rPr>
            <sz val="10"/>
            <rFont val="Arial"/>
          </rPr>
          <t>Ô chỉ tiêu có định dạng ký tự
Dữ liệu động đầu vào hợp lệ khi chỉ được thêm dòng trên ô này.</t>
        </r>
      </text>
    </comment>
    <comment ref="D8" authorId="0" shapeId="0">
      <text>
        <r>
          <rPr>
            <sz val="10"/>
            <rFont val="Arial"/>
          </rPr>
          <t>Ô chỉ tiêu có định dạng số. Đơn vị tính x 1 (hoặc %)
Dữ liệu động đầu vào hợp lệ khi chỉ được thêm dòng trên ô này.</t>
        </r>
      </text>
    </comment>
    <comment ref="E8" authorId="0" shapeId="0">
      <text>
        <r>
          <rPr>
            <sz val="10"/>
            <rFont val="Arial"/>
          </rPr>
          <t>Ô chỉ tiêu có định dạng ký tự
Dữ liệu động đầu vào hợp lệ khi chỉ được thêm dòng trên ô này.</t>
        </r>
      </text>
    </comment>
    <comment ref="F8" authorId="0" shapeId="0">
      <text>
        <r>
          <rPr>
            <sz val="10"/>
            <rFont val="Arial"/>
          </rPr>
          <t>Ô chỉ tiêu có định dạng ký tự
Dữ liệu động đầu vào hợp lệ khi chỉ được thêm dòng trên ô này.</t>
        </r>
      </text>
    </comment>
    <comment ref="C9" authorId="0" shapeId="0">
      <text>
        <r>
          <rPr>
            <sz val="10"/>
            <rFont val="Arial"/>
          </rPr>
          <t>Ô chỉ tiêu có định dạng ký tự</t>
        </r>
      </text>
    </comment>
    <comment ref="D9" authorId="0" shapeId="0">
      <text>
        <r>
          <rPr>
            <sz val="10"/>
            <rFont val="Arial"/>
          </rPr>
          <t>Ô chỉ tiêu có định dạng số. Đơn vị tính x 1 (hoặc %)</t>
        </r>
      </text>
    </comment>
    <comment ref="E9" authorId="0" shapeId="0">
      <text>
        <r>
          <rPr>
            <sz val="10"/>
            <rFont val="Arial"/>
          </rPr>
          <t>Ô chỉ tiêu có định dạng ký tự</t>
        </r>
      </text>
    </comment>
    <comment ref="F9" authorId="0" shapeId="0">
      <text>
        <r>
          <rPr>
            <sz val="10"/>
            <rFont val="Arial"/>
          </rPr>
          <t>Ô chỉ tiêu có định dạng ký tự</t>
        </r>
      </text>
    </comment>
    <comment ref="A11" authorId="0" shapeId="0">
      <text>
        <r>
          <rPr>
            <sz val="10"/>
            <rFont val="Arial"/>
          </rPr>
          <t>Ô chỉ tiêu có định dạng ký tự
Dữ liệu động đầu vào hợp lệ khi chỉ được thêm dòng trên ô này.</t>
        </r>
      </text>
    </comment>
    <comment ref="B11" authorId="0" shapeId="0">
      <text>
        <r>
          <rPr>
            <sz val="10"/>
            <rFont val="Arial"/>
          </rPr>
          <t>Ô chỉ tiêu có định dạng ký tự
Dữ liệu động đầu vào hợp lệ khi chỉ được thêm dòng trên ô này.</t>
        </r>
      </text>
    </comment>
    <comment ref="C11" authorId="0" shapeId="0">
      <text>
        <r>
          <rPr>
            <sz val="10"/>
            <rFont val="Arial"/>
          </rPr>
          <t>Ô chỉ tiêu có định dạng ký tự
Dữ liệu động đầu vào hợp lệ khi chỉ được thêm dòng trên ô này.</t>
        </r>
      </text>
    </comment>
    <comment ref="D11" authorId="0" shapeId="0">
      <text>
        <r>
          <rPr>
            <sz val="10"/>
            <rFont val="Arial"/>
          </rPr>
          <t>Ô chỉ tiêu có định dạng số. Đơn vị tính x 1 (hoặc %)
Dữ liệu động đầu vào hợp lệ khi chỉ được thêm dòng trên ô này.</t>
        </r>
      </text>
    </comment>
    <comment ref="E11" authorId="0" shapeId="0">
      <text>
        <r>
          <rPr>
            <sz val="10"/>
            <rFont val="Arial"/>
          </rPr>
          <t>Ô chỉ tiêu có định dạng ký tự
Dữ liệu động đầu vào hợp lệ khi chỉ được thêm dòng trên ô này.</t>
        </r>
      </text>
    </comment>
    <comment ref="F11" authorId="0" shapeId="0">
      <text>
        <r>
          <rPr>
            <sz val="10"/>
            <rFont val="Arial"/>
          </rPr>
          <t>Ô chỉ tiêu có định dạng ký tự
Dữ liệu động đầu vào hợp lệ khi chỉ được thêm dòng trên ô này.</t>
        </r>
      </text>
    </comment>
    <comment ref="C12" authorId="0" shapeId="0">
      <text>
        <r>
          <rPr>
            <sz val="10"/>
            <rFont val="Arial"/>
          </rPr>
          <t>Ô chỉ tiêu có định dạng ký tự</t>
        </r>
      </text>
    </comment>
    <comment ref="D12" authorId="0" shapeId="0">
      <text>
        <r>
          <rPr>
            <sz val="10"/>
            <rFont val="Arial"/>
          </rPr>
          <t>Ô chỉ tiêu có định dạng số. Đơn vị tính x 1 (hoặc %)</t>
        </r>
      </text>
    </comment>
    <comment ref="E12" authorId="0" shapeId="0">
      <text>
        <r>
          <rPr>
            <sz val="10"/>
            <rFont val="Arial"/>
          </rPr>
          <t>Ô chỉ tiêu có định dạng ký tự</t>
        </r>
      </text>
    </comment>
    <comment ref="F12" authorId="0" shapeId="0">
      <text>
        <r>
          <rPr>
            <sz val="10"/>
            <rFont val="Arial"/>
          </rPr>
          <t>Ô chỉ tiêu có định dạng ký tự</t>
        </r>
      </text>
    </comment>
    <comment ref="A14" authorId="0" shapeId="0">
      <text>
        <r>
          <rPr>
            <sz val="10"/>
            <rFont val="Arial"/>
          </rPr>
          <t>Ô chỉ tiêu có định dạng ký tự
Dữ liệu động đầu vào hợp lệ khi chỉ được thêm dòng trên ô này.</t>
        </r>
      </text>
    </comment>
    <comment ref="B14" authorId="0" shapeId="0">
      <text>
        <r>
          <rPr>
            <sz val="10"/>
            <rFont val="Arial"/>
          </rPr>
          <t>Ô chỉ tiêu có định dạng ký tự
Dữ liệu động đầu vào hợp lệ khi chỉ được thêm dòng trên ô này.</t>
        </r>
      </text>
    </comment>
    <comment ref="C14" authorId="0" shapeId="0">
      <text>
        <r>
          <rPr>
            <sz val="10"/>
            <rFont val="Arial"/>
          </rPr>
          <t>Ô chỉ tiêu có định dạng ký tự
Dữ liệu động đầu vào hợp lệ khi chỉ được thêm dòng trên ô này.</t>
        </r>
      </text>
    </comment>
    <comment ref="D14" authorId="0" shapeId="0">
      <text>
        <r>
          <rPr>
            <sz val="10"/>
            <rFont val="Arial"/>
          </rPr>
          <t>Ô chỉ tiêu có định dạng số. Đơn vị tính x 1 (hoặc %)
Dữ liệu động đầu vào hợp lệ khi chỉ được thêm dòng trên ô này.</t>
        </r>
      </text>
    </comment>
    <comment ref="E14" authorId="0" shapeId="0">
      <text>
        <r>
          <rPr>
            <sz val="10"/>
            <rFont val="Arial"/>
          </rPr>
          <t>Ô chỉ tiêu có định dạng ký tự
Dữ liệu động đầu vào hợp lệ khi chỉ được thêm dòng trên ô này.</t>
        </r>
      </text>
    </comment>
    <comment ref="F14" authorId="0" shapeId="0">
      <text>
        <r>
          <rPr>
            <sz val="10"/>
            <rFont val="Arial"/>
          </rPr>
          <t>Ô chỉ tiêu có định dạng ký tự
Dữ liệu động đầu vào hợp lệ khi chỉ được thêm dòng trên ô này.</t>
        </r>
      </text>
    </comment>
    <comment ref="C15" authorId="0" shapeId="0">
      <text>
        <r>
          <rPr>
            <sz val="10"/>
            <rFont val="Arial"/>
          </rPr>
          <t>Ô chỉ tiêu có định dạng ký tự</t>
        </r>
      </text>
    </comment>
    <comment ref="D15" authorId="0" shapeId="0">
      <text>
        <r>
          <rPr>
            <sz val="10"/>
            <rFont val="Arial"/>
          </rPr>
          <t>Ô chỉ tiêu có định dạng số. Đơn vị tính x 1 (hoặc %)</t>
        </r>
      </text>
    </comment>
    <comment ref="E15" authorId="0" shapeId="0">
      <text>
        <r>
          <rPr>
            <sz val="10"/>
            <rFont val="Arial"/>
          </rPr>
          <t>Ô chỉ tiêu có định dạng ký tự</t>
        </r>
      </text>
    </comment>
    <comment ref="F15" authorId="0" shapeId="0">
      <text>
        <r>
          <rPr>
            <sz val="10"/>
            <rFont val="Arial"/>
          </rPr>
          <t>Ô chỉ tiêu có định dạng ký tự</t>
        </r>
      </text>
    </comment>
    <comment ref="A17" authorId="0" shapeId="0">
      <text>
        <r>
          <rPr>
            <sz val="10"/>
            <rFont val="Arial"/>
          </rPr>
          <t>Ô chỉ tiêu có định dạng ký tự
Dữ liệu động đầu vào hợp lệ khi chỉ được thêm dòng trên ô này.</t>
        </r>
      </text>
    </comment>
    <comment ref="B17" authorId="0" shapeId="0">
      <text>
        <r>
          <rPr>
            <sz val="10"/>
            <rFont val="Arial"/>
          </rPr>
          <t>Ô chỉ tiêu có định dạng ký tự
Dữ liệu động đầu vào hợp lệ khi chỉ được thêm dòng trên ô này.</t>
        </r>
      </text>
    </comment>
    <comment ref="C17" authorId="0" shapeId="0">
      <text>
        <r>
          <rPr>
            <sz val="10"/>
            <rFont val="Arial"/>
          </rPr>
          <t>Ô chỉ tiêu có định dạng ký tự
Dữ liệu động đầu vào hợp lệ khi chỉ được thêm dòng trên ô này.</t>
        </r>
      </text>
    </comment>
    <comment ref="D17" authorId="0" shapeId="0">
      <text>
        <r>
          <rPr>
            <sz val="10"/>
            <rFont val="Arial"/>
          </rPr>
          <t>Ô chỉ tiêu có định dạng số. Đơn vị tính x 1 (hoặc %)
Dữ liệu động đầu vào hợp lệ khi chỉ được thêm dòng trên ô này.</t>
        </r>
      </text>
    </comment>
    <comment ref="E17" authorId="0" shapeId="0">
      <text>
        <r>
          <rPr>
            <sz val="10"/>
            <rFont val="Arial"/>
          </rPr>
          <t>Ô chỉ tiêu có định dạng ký tự
Dữ liệu động đầu vào hợp lệ khi chỉ được thêm dòng trên ô này.</t>
        </r>
      </text>
    </comment>
    <comment ref="F17" authorId="0" shapeId="0">
      <text>
        <r>
          <rPr>
            <sz val="10"/>
            <rFont val="Arial"/>
          </rPr>
          <t>Ô chỉ tiêu có định dạng ký tự
Dữ liệu động đầu vào hợp lệ khi chỉ được thêm dòng trên ô này.</t>
        </r>
      </text>
    </comment>
    <comment ref="C18" authorId="0" shapeId="0">
      <text>
        <r>
          <rPr>
            <sz val="10"/>
            <rFont val="Arial"/>
          </rPr>
          <t>Ô chỉ tiêu có định dạng ký tự</t>
        </r>
      </text>
    </comment>
    <comment ref="D18" authorId="0" shapeId="0">
      <text>
        <r>
          <rPr>
            <sz val="10"/>
            <rFont val="Arial"/>
          </rPr>
          <t>Ô chỉ tiêu có định dạng số. Đơn vị tính x 1 (hoặc %)</t>
        </r>
      </text>
    </comment>
    <comment ref="E18" authorId="0" shapeId="0">
      <text>
        <r>
          <rPr>
            <sz val="10"/>
            <rFont val="Arial"/>
          </rPr>
          <t>Ô chỉ tiêu có định dạng ký tự</t>
        </r>
      </text>
    </comment>
    <comment ref="F18" authorId="0" shapeId="0">
      <text>
        <r>
          <rPr>
            <sz val="10"/>
            <rFont val="Arial"/>
          </rPr>
          <t>Ô chỉ tiêu có định dạng ký tự</t>
        </r>
      </text>
    </comment>
    <comment ref="A20" authorId="0" shapeId="0">
      <text>
        <r>
          <rPr>
            <sz val="10"/>
            <rFont val="Arial"/>
          </rPr>
          <t>Ô chỉ tiêu có định dạng ký tự
Dữ liệu động đầu vào hợp lệ khi chỉ được thêm dòng trên ô này.</t>
        </r>
      </text>
    </comment>
    <comment ref="B20" authorId="0" shapeId="0">
      <text>
        <r>
          <rPr>
            <sz val="10"/>
            <rFont val="Arial"/>
          </rPr>
          <t>Ô chỉ tiêu có định dạng ký tự
Dữ liệu động đầu vào hợp lệ khi chỉ được thêm dòng trên ô này.</t>
        </r>
      </text>
    </comment>
    <comment ref="C20" authorId="0" shapeId="0">
      <text>
        <r>
          <rPr>
            <sz val="10"/>
            <rFont val="Arial"/>
          </rPr>
          <t>Ô chỉ tiêu có định dạng ký tự
Dữ liệu động đầu vào hợp lệ khi chỉ được thêm dòng trên ô này.</t>
        </r>
      </text>
    </comment>
    <comment ref="D20" authorId="0" shapeId="0">
      <text>
        <r>
          <rPr>
            <sz val="10"/>
            <rFont val="Arial"/>
          </rPr>
          <t>Ô chỉ tiêu có định dạng số. Đơn vị tính x 1 (hoặc %)
Dữ liệu động đầu vào hợp lệ khi chỉ được thêm dòng trên ô này.</t>
        </r>
      </text>
    </comment>
    <comment ref="E20" authorId="0" shapeId="0">
      <text>
        <r>
          <rPr>
            <sz val="10"/>
            <rFont val="Arial"/>
          </rPr>
          <t>Ô chỉ tiêu có định dạng ký tự
Dữ liệu động đầu vào hợp lệ khi chỉ được thêm dòng trên ô này.</t>
        </r>
      </text>
    </comment>
    <comment ref="F20" authorId="0" shapeId="0">
      <text>
        <r>
          <rPr>
            <sz val="10"/>
            <rFont val="Arial"/>
          </rPr>
          <t>Ô chỉ tiêu có định dạng ký tự
Dữ liệu động đầu vào hợp lệ khi chỉ được thêm dòng trên ô này.</t>
        </r>
      </text>
    </comment>
    <comment ref="C21" authorId="0" shapeId="0">
      <text>
        <r>
          <rPr>
            <sz val="10"/>
            <rFont val="Arial"/>
          </rPr>
          <t>Ô chỉ tiêu có định dạng ký tự</t>
        </r>
      </text>
    </comment>
    <comment ref="D21" authorId="0" shapeId="0">
      <text>
        <r>
          <rPr>
            <sz val="10"/>
            <rFont val="Arial"/>
          </rPr>
          <t>Ô chỉ tiêu có định dạng số. Đơn vị tính x 1 (hoặc %)</t>
        </r>
      </text>
    </comment>
    <comment ref="E21" authorId="0" shapeId="0">
      <text>
        <r>
          <rPr>
            <sz val="10"/>
            <rFont val="Arial"/>
          </rPr>
          <t>Ô chỉ tiêu có định dạng ký tự</t>
        </r>
      </text>
    </comment>
    <comment ref="F21" authorId="0" shapeId="0">
      <text>
        <r>
          <rPr>
            <sz val="10"/>
            <rFont val="Arial"/>
          </rPr>
          <t>Ô chỉ tiêu có định dạng ký tự</t>
        </r>
      </text>
    </comment>
    <comment ref="A23" authorId="0" shapeId="0">
      <text>
        <r>
          <rPr>
            <sz val="10"/>
            <rFont val="Arial"/>
          </rPr>
          <t>Ô chỉ tiêu có định dạng ký tự
Dữ liệu động đầu vào hợp lệ khi chỉ được thêm dòng trên ô này.</t>
        </r>
      </text>
    </comment>
    <comment ref="B23" authorId="0" shapeId="0">
      <text>
        <r>
          <rPr>
            <sz val="10"/>
            <rFont val="Arial"/>
          </rPr>
          <t>Ô chỉ tiêu có định dạng ký tự
Dữ liệu động đầu vào hợp lệ khi chỉ được thêm dòng trên ô này.</t>
        </r>
      </text>
    </comment>
    <comment ref="C23" authorId="0" shapeId="0">
      <text>
        <r>
          <rPr>
            <sz val="10"/>
            <rFont val="Arial"/>
          </rPr>
          <t>Ô chỉ tiêu có định dạng ký tự
Dữ liệu động đầu vào hợp lệ khi chỉ được thêm dòng trên ô này.</t>
        </r>
      </text>
    </comment>
    <comment ref="D23" authorId="0" shapeId="0">
      <text>
        <r>
          <rPr>
            <sz val="10"/>
            <rFont val="Arial"/>
          </rPr>
          <t>Ô chỉ tiêu có định dạng số. Đơn vị tính x 1 (hoặc %)
Dữ liệu động đầu vào hợp lệ khi chỉ được thêm dòng trên ô này.</t>
        </r>
      </text>
    </comment>
    <comment ref="E23" authorId="0" shapeId="0">
      <text>
        <r>
          <rPr>
            <sz val="10"/>
            <rFont val="Arial"/>
          </rPr>
          <t>Ô chỉ tiêu có định dạng số. Đơn vị tính x 1 (hoặc %)
Dữ liệu động đầu vào hợp lệ khi chỉ được thêm dòng trên ô này.</t>
        </r>
      </text>
    </comment>
    <comment ref="F23" authorId="0" shapeId="0">
      <text>
        <r>
          <rPr>
            <sz val="10"/>
            <rFont val="Arial"/>
          </rPr>
          <t>Ô chỉ tiêu có định dạng số. Đơn vị tính x 1 (hoặc %)
Dữ liệu động đầu vào hợp lệ khi chỉ được thêm dòng trên ô này.</t>
        </r>
      </text>
    </comment>
    <comment ref="C24" authorId="0" shapeId="0">
      <text>
        <r>
          <rPr>
            <sz val="10"/>
            <rFont val="Arial"/>
          </rPr>
          <t>Ô chỉ tiêu có định dạng ký tự</t>
        </r>
      </text>
    </comment>
    <comment ref="D24" authorId="0" shapeId="0">
      <text>
        <r>
          <rPr>
            <sz val="10"/>
            <rFont val="Arial"/>
          </rPr>
          <t>Ô chỉ tiêu có định dạng số. Đơn vị tính x 1 (hoặc %)</t>
        </r>
      </text>
    </comment>
    <comment ref="E24" authorId="0" shapeId="0">
      <text>
        <r>
          <rPr>
            <sz val="10"/>
            <rFont val="Arial"/>
          </rPr>
          <t>Ô chỉ tiêu có định dạng số. Đơn vị tính x 1 (hoặc %)</t>
        </r>
      </text>
    </comment>
    <comment ref="F24" authorId="0" shapeId="0">
      <text>
        <r>
          <rPr>
            <sz val="10"/>
            <rFont val="Arial"/>
          </rPr>
          <t>Ô chỉ tiêu có định dạng số. Đơn vị tính x 1 (hoặc %)</t>
        </r>
      </text>
    </comment>
    <comment ref="A26" authorId="0" shapeId="0">
      <text>
        <r>
          <rPr>
            <sz val="10"/>
            <rFont val="Arial"/>
          </rPr>
          <t>Ô chỉ tiêu có định dạng ký tự
Dữ liệu động đầu vào hợp lệ khi chỉ được thêm dòng trên ô này.</t>
        </r>
      </text>
    </comment>
    <comment ref="B26" authorId="0" shapeId="0">
      <text>
        <r>
          <rPr>
            <sz val="10"/>
            <rFont val="Arial"/>
          </rPr>
          <t>Ô chỉ tiêu có định dạng ký tự
Dữ liệu động đầu vào hợp lệ khi chỉ được thêm dòng trên ô này.</t>
        </r>
      </text>
    </comment>
    <comment ref="C26" authorId="0" shapeId="0">
      <text>
        <r>
          <rPr>
            <sz val="10"/>
            <rFont val="Arial"/>
          </rPr>
          <t>Ô chỉ tiêu có định dạng ký tự
Dữ liệu động đầu vào hợp lệ khi chỉ được thêm dòng trên ô này.</t>
        </r>
      </text>
    </comment>
    <comment ref="D26" authorId="0" shapeId="0">
      <text>
        <r>
          <rPr>
            <sz val="10"/>
            <rFont val="Arial"/>
          </rPr>
          <t>Ô chỉ tiêu có định dạng số. Đơn vị tính x 1 (hoặc %)
Dữ liệu động đầu vào hợp lệ khi chỉ được thêm dòng trên ô này.</t>
        </r>
      </text>
    </comment>
    <comment ref="E26" authorId="0" shapeId="0">
      <text>
        <r>
          <rPr>
            <sz val="10"/>
            <rFont val="Arial"/>
          </rPr>
          <t>Ô chỉ tiêu có định dạng ký tự
Dữ liệu động đầu vào hợp lệ khi chỉ được thêm dòng trên ô này.</t>
        </r>
      </text>
    </comment>
    <comment ref="F26" authorId="0" shapeId="0">
      <text>
        <r>
          <rPr>
            <sz val="10"/>
            <rFont val="Arial"/>
          </rPr>
          <t>Ô chỉ tiêu có định dạng ký tự
Dữ liệu động đầu vào hợp lệ khi chỉ được thêm dòng trên ô này.</t>
        </r>
      </text>
    </comment>
    <comment ref="C27" authorId="0" shapeId="0">
      <text>
        <r>
          <rPr>
            <sz val="10"/>
            <rFont val="Arial"/>
          </rPr>
          <t>Ô chỉ tiêu có định dạng ký tự</t>
        </r>
      </text>
    </comment>
    <comment ref="D27" authorId="0" shapeId="0">
      <text>
        <r>
          <rPr>
            <sz val="10"/>
            <rFont val="Arial"/>
          </rPr>
          <t>Ô chỉ tiêu có định dạng số. Đơn vị tính x 1 (hoặc %)</t>
        </r>
      </text>
    </comment>
    <comment ref="E27" authorId="0" shapeId="0">
      <text>
        <r>
          <rPr>
            <sz val="10"/>
            <rFont val="Arial"/>
          </rPr>
          <t>Ô chỉ tiêu có định dạng ký tự</t>
        </r>
      </text>
    </comment>
    <comment ref="F27" authorId="0" shapeId="0">
      <text>
        <r>
          <rPr>
            <sz val="10"/>
            <rFont val="Arial"/>
          </rPr>
          <t>Ô chỉ tiêu có định dạng ký tự</t>
        </r>
      </text>
    </comment>
    <comment ref="A29" authorId="0" shapeId="0">
      <text>
        <r>
          <rPr>
            <sz val="10"/>
            <rFont val="Arial"/>
          </rPr>
          <t>Ô chỉ tiêu có định dạng ký tự
Dữ liệu động đầu vào hợp lệ khi chỉ được thêm dòng trên ô này.</t>
        </r>
      </text>
    </comment>
    <comment ref="B29" authorId="0" shapeId="0">
      <text>
        <r>
          <rPr>
            <sz val="10"/>
            <rFont val="Arial"/>
          </rPr>
          <t>Ô chỉ tiêu có định dạng ký tự
Dữ liệu động đầu vào hợp lệ khi chỉ được thêm dòng trên ô này.</t>
        </r>
      </text>
    </comment>
    <comment ref="C29" authorId="0" shapeId="0">
      <text>
        <r>
          <rPr>
            <sz val="10"/>
            <rFont val="Arial"/>
          </rPr>
          <t>Ô chỉ tiêu có định dạng ký tự
Dữ liệu động đầu vào hợp lệ khi chỉ được thêm dòng trên ô này.</t>
        </r>
      </text>
    </comment>
    <comment ref="D29" authorId="0" shapeId="0">
      <text>
        <r>
          <rPr>
            <sz val="10"/>
            <rFont val="Arial"/>
          </rPr>
          <t>Ô chỉ tiêu có định dạng số. Đơn vị tính x 1 (hoặc %)
Dữ liệu động đầu vào hợp lệ khi chỉ được thêm dòng trên ô này.</t>
        </r>
      </text>
    </comment>
    <comment ref="E29" authorId="0" shapeId="0">
      <text>
        <r>
          <rPr>
            <sz val="10"/>
            <rFont val="Arial"/>
          </rPr>
          <t>Ô chỉ tiêu có định dạng ký tự
Dữ liệu động đầu vào hợp lệ khi chỉ được thêm dòng trên ô này.</t>
        </r>
      </text>
    </comment>
    <comment ref="F29" authorId="0" shapeId="0">
      <text>
        <r>
          <rPr>
            <sz val="10"/>
            <rFont val="Arial"/>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rPr>
          <t>Ô chỉ tiêu có định dạng ký tự</t>
        </r>
      </text>
    </comment>
    <comment ref="D3" authorId="0" shapeId="0">
      <text>
        <r>
          <rPr>
            <sz val="10"/>
            <rFont val="Arial"/>
          </rPr>
          <t>Ô chỉ tiêu có định dạng số. Đơn vị tính x 1 (hoặc %)</t>
        </r>
      </text>
    </comment>
    <comment ref="E3" authorId="0" shapeId="0">
      <text>
        <r>
          <rPr>
            <sz val="10"/>
            <rFont val="Arial"/>
          </rPr>
          <t>Ô chỉ tiêu có định dạng ký tự</t>
        </r>
      </text>
    </comment>
    <comment ref="F3" authorId="0" shapeId="0">
      <text>
        <r>
          <rPr>
            <sz val="10"/>
            <rFont val="Arial"/>
          </rPr>
          <t>Ô chỉ tiêu có định dạng ký tự</t>
        </r>
      </text>
    </comment>
    <comment ref="A5" authorId="0" shapeId="0">
      <text>
        <r>
          <rPr>
            <sz val="10"/>
            <rFont val="Arial"/>
          </rPr>
          <t>Ô chỉ tiêu có định dạng ký tự
Dữ liệu động đầu vào hợp lệ khi chỉ được thêm dòng trên ô này.</t>
        </r>
      </text>
    </comment>
    <comment ref="B5" authorId="0" shapeId="0">
      <text>
        <r>
          <rPr>
            <sz val="10"/>
            <rFont val="Arial"/>
          </rPr>
          <t>Ô chỉ tiêu có định dạng ký tự
Dữ liệu động đầu vào hợp lệ khi chỉ được thêm dòng trên ô này.</t>
        </r>
      </text>
    </comment>
    <comment ref="C5" authorId="0" shapeId="0">
      <text>
        <r>
          <rPr>
            <sz val="10"/>
            <rFont val="Arial"/>
          </rPr>
          <t>Ô chỉ tiêu có định dạng ký tự
Dữ liệu động đầu vào hợp lệ khi chỉ được thêm dòng trên ô này.</t>
        </r>
      </text>
    </comment>
    <comment ref="D5" authorId="0" shapeId="0">
      <text>
        <r>
          <rPr>
            <sz val="10"/>
            <rFont val="Arial"/>
          </rPr>
          <t>Ô chỉ tiêu có định dạng số. Đơn vị tính x 1 (hoặc %)
Dữ liệu động đầu vào hợp lệ khi chỉ được thêm dòng trên ô này.</t>
        </r>
      </text>
    </comment>
    <comment ref="E5" authorId="0" shapeId="0">
      <text>
        <r>
          <rPr>
            <sz val="10"/>
            <rFont val="Arial"/>
          </rPr>
          <t>Ô chỉ tiêu có định dạng ký tự
Dữ liệu động đầu vào hợp lệ khi chỉ được thêm dòng trên ô này.</t>
        </r>
      </text>
    </comment>
    <comment ref="F5" authorId="0" shapeId="0">
      <text>
        <r>
          <rPr>
            <sz val="10"/>
            <rFont val="Arial"/>
          </rPr>
          <t>Ô chỉ tiêu có định dạng ký tự
Dữ liệu động đầu vào hợp lệ khi chỉ được thêm dòng trên ô này.</t>
        </r>
      </text>
    </comment>
    <comment ref="C6" authorId="0" shapeId="0">
      <text>
        <r>
          <rPr>
            <sz val="10"/>
            <rFont val="Arial"/>
          </rPr>
          <t>Ô chỉ tiêu có định dạng ký tự</t>
        </r>
      </text>
    </comment>
    <comment ref="D6" authorId="0" shapeId="0">
      <text>
        <r>
          <rPr>
            <sz val="10"/>
            <rFont val="Arial"/>
          </rPr>
          <t>Ô chỉ tiêu có định dạng số. Đơn vị tính x 1 (hoặc %)</t>
        </r>
      </text>
    </comment>
    <comment ref="E6" authorId="0" shapeId="0">
      <text>
        <r>
          <rPr>
            <sz val="10"/>
            <rFont val="Arial"/>
          </rPr>
          <t>Ô chỉ tiêu có định dạng ký tự</t>
        </r>
      </text>
    </comment>
    <comment ref="F6" authorId="0" shapeId="0">
      <text>
        <r>
          <rPr>
            <sz val="10"/>
            <rFont val="Arial"/>
          </rPr>
          <t>Ô chỉ tiêu có định dạng ký tự</t>
        </r>
      </text>
    </comment>
    <comment ref="A8" authorId="0" shapeId="0">
      <text>
        <r>
          <rPr>
            <sz val="10"/>
            <rFont val="Arial"/>
          </rPr>
          <t>Ô chỉ tiêu có định dạng ký tự
Dữ liệu động đầu vào hợp lệ khi chỉ được thêm dòng trên ô này.</t>
        </r>
      </text>
    </comment>
    <comment ref="B8" authorId="0" shapeId="0">
      <text>
        <r>
          <rPr>
            <sz val="10"/>
            <rFont val="Arial"/>
          </rPr>
          <t>Ô chỉ tiêu có định dạng ký tự
Dữ liệu động đầu vào hợp lệ khi chỉ được thêm dòng trên ô này.</t>
        </r>
      </text>
    </comment>
    <comment ref="C8" authorId="0" shapeId="0">
      <text>
        <r>
          <rPr>
            <sz val="10"/>
            <rFont val="Arial"/>
          </rPr>
          <t>Ô chỉ tiêu có định dạng ký tự
Dữ liệu động đầu vào hợp lệ khi chỉ được thêm dòng trên ô này.</t>
        </r>
      </text>
    </comment>
    <comment ref="D8" authorId="0" shapeId="0">
      <text>
        <r>
          <rPr>
            <sz val="10"/>
            <rFont val="Arial"/>
          </rPr>
          <t>Ô chỉ tiêu có định dạng số. Đơn vị tính x 1 (hoặc %)
Dữ liệu động đầu vào hợp lệ khi chỉ được thêm dòng trên ô này.</t>
        </r>
      </text>
    </comment>
    <comment ref="E8" authorId="0" shapeId="0">
      <text>
        <r>
          <rPr>
            <sz val="10"/>
            <rFont val="Arial"/>
          </rPr>
          <t>Ô chỉ tiêu có định dạng ký tự
Dữ liệu động đầu vào hợp lệ khi chỉ được thêm dòng trên ô này.</t>
        </r>
      </text>
    </comment>
    <comment ref="F8" authorId="0" shapeId="0">
      <text>
        <r>
          <rPr>
            <sz val="10"/>
            <rFont val="Arial"/>
          </rPr>
          <t>Ô chỉ tiêu có định dạng ký tự
Dữ liệu động đầu vào hợp lệ khi chỉ được thêm dòng trên ô này.</t>
        </r>
      </text>
    </comment>
    <comment ref="C9" authorId="0" shapeId="0">
      <text>
        <r>
          <rPr>
            <sz val="10"/>
            <rFont val="Arial"/>
          </rPr>
          <t>Ô chỉ tiêu có định dạng ký tự</t>
        </r>
      </text>
    </comment>
    <comment ref="D9" authorId="0" shapeId="0">
      <text>
        <r>
          <rPr>
            <sz val="10"/>
            <rFont val="Arial"/>
          </rPr>
          <t>Ô chỉ tiêu có định dạng số. Đơn vị tính x 1 (hoặc %)</t>
        </r>
      </text>
    </comment>
    <comment ref="E9" authorId="0" shapeId="0">
      <text>
        <r>
          <rPr>
            <sz val="10"/>
            <rFont val="Arial"/>
          </rPr>
          <t>Ô chỉ tiêu có định dạng ký tự</t>
        </r>
      </text>
    </comment>
    <comment ref="F9" authorId="0" shapeId="0">
      <text>
        <r>
          <rPr>
            <sz val="10"/>
            <rFont val="Arial"/>
          </rPr>
          <t>Ô chỉ tiêu có định dạng ký tự</t>
        </r>
      </text>
    </comment>
    <comment ref="A11" authorId="0" shapeId="0">
      <text>
        <r>
          <rPr>
            <sz val="10"/>
            <rFont val="Arial"/>
          </rPr>
          <t>Ô chỉ tiêu có định dạng ký tự
Dữ liệu động đầu vào hợp lệ khi chỉ được thêm dòng trên ô này.</t>
        </r>
      </text>
    </comment>
    <comment ref="B11" authorId="0" shapeId="0">
      <text>
        <r>
          <rPr>
            <sz val="10"/>
            <rFont val="Arial"/>
          </rPr>
          <t>Ô chỉ tiêu có định dạng ký tự
Dữ liệu động đầu vào hợp lệ khi chỉ được thêm dòng trên ô này.</t>
        </r>
      </text>
    </comment>
    <comment ref="C11" authorId="0" shapeId="0">
      <text>
        <r>
          <rPr>
            <sz val="10"/>
            <rFont val="Arial"/>
          </rPr>
          <t>Ô chỉ tiêu có định dạng ký tự
Dữ liệu động đầu vào hợp lệ khi chỉ được thêm dòng trên ô này.</t>
        </r>
      </text>
    </comment>
    <comment ref="D11" authorId="0" shapeId="0">
      <text>
        <r>
          <rPr>
            <sz val="10"/>
            <rFont val="Arial"/>
          </rPr>
          <t>Ô chỉ tiêu có định dạng số. Đơn vị tính x 1 (hoặc %)
Dữ liệu động đầu vào hợp lệ khi chỉ được thêm dòng trên ô này.</t>
        </r>
      </text>
    </comment>
    <comment ref="E11" authorId="0" shapeId="0">
      <text>
        <r>
          <rPr>
            <sz val="10"/>
            <rFont val="Arial"/>
          </rPr>
          <t>Ô chỉ tiêu có định dạng ký tự
Dữ liệu động đầu vào hợp lệ khi chỉ được thêm dòng trên ô này.</t>
        </r>
      </text>
    </comment>
    <comment ref="F11" authorId="0" shapeId="0">
      <text>
        <r>
          <rPr>
            <sz val="10"/>
            <rFont val="Arial"/>
          </rPr>
          <t>Ô chỉ tiêu có định dạng ký tự
Dữ liệu động đầu vào hợp lệ khi chỉ được thêm dòng trên ô này.</t>
        </r>
      </text>
    </comment>
    <comment ref="C12" authorId="0" shapeId="0">
      <text>
        <r>
          <rPr>
            <sz val="10"/>
            <rFont val="Arial"/>
          </rPr>
          <t>Ô chỉ tiêu có định dạng ký tự</t>
        </r>
      </text>
    </comment>
    <comment ref="D12" authorId="0" shapeId="0">
      <text>
        <r>
          <rPr>
            <sz val="10"/>
            <rFont val="Arial"/>
          </rPr>
          <t>Ô chỉ tiêu có định dạng số. Đơn vị tính x 1 (hoặc %)</t>
        </r>
      </text>
    </comment>
    <comment ref="E12" authorId="0" shapeId="0">
      <text>
        <r>
          <rPr>
            <sz val="10"/>
            <rFont val="Arial"/>
          </rPr>
          <t>Ô chỉ tiêu có định dạng ký tự</t>
        </r>
      </text>
    </comment>
    <comment ref="F12" authorId="0" shapeId="0">
      <text>
        <r>
          <rPr>
            <sz val="10"/>
            <rFont val="Arial"/>
          </rPr>
          <t>Ô chỉ tiêu có định dạng ký tự</t>
        </r>
      </text>
    </comment>
    <comment ref="A14" authorId="0" shapeId="0">
      <text>
        <r>
          <rPr>
            <sz val="10"/>
            <rFont val="Arial"/>
          </rPr>
          <t>Ô chỉ tiêu có định dạng ký tự
Dữ liệu động đầu vào hợp lệ khi chỉ được thêm dòng trên ô này.</t>
        </r>
      </text>
    </comment>
    <comment ref="B14" authorId="0" shapeId="0">
      <text>
        <r>
          <rPr>
            <sz val="10"/>
            <rFont val="Arial"/>
          </rPr>
          <t>Ô chỉ tiêu có định dạng ký tự
Dữ liệu động đầu vào hợp lệ khi chỉ được thêm dòng trên ô này.</t>
        </r>
      </text>
    </comment>
    <comment ref="C14" authorId="0" shapeId="0">
      <text>
        <r>
          <rPr>
            <sz val="10"/>
            <rFont val="Arial"/>
          </rPr>
          <t>Ô chỉ tiêu có định dạng ký tự
Dữ liệu động đầu vào hợp lệ khi chỉ được thêm dòng trên ô này.</t>
        </r>
      </text>
    </comment>
    <comment ref="D14" authorId="0" shapeId="0">
      <text>
        <r>
          <rPr>
            <sz val="10"/>
            <rFont val="Arial"/>
          </rPr>
          <t>Ô chỉ tiêu có định dạng số. Đơn vị tính x 1 (hoặc %)
Dữ liệu động đầu vào hợp lệ khi chỉ được thêm dòng trên ô này.</t>
        </r>
      </text>
    </comment>
    <comment ref="E14" authorId="0" shapeId="0">
      <text>
        <r>
          <rPr>
            <sz val="10"/>
            <rFont val="Arial"/>
          </rPr>
          <t>Ô chỉ tiêu có định dạng ký tự
Dữ liệu động đầu vào hợp lệ khi chỉ được thêm dòng trên ô này.</t>
        </r>
      </text>
    </comment>
    <comment ref="F14" authorId="0" shapeId="0">
      <text>
        <r>
          <rPr>
            <sz val="10"/>
            <rFont val="Arial"/>
          </rPr>
          <t>Ô chỉ tiêu có định dạng ký tự
Dữ liệu động đầu vào hợp lệ khi chỉ được thêm dòng trên ô này.</t>
        </r>
      </text>
    </comment>
    <comment ref="C15" authorId="0" shapeId="0">
      <text>
        <r>
          <rPr>
            <sz val="10"/>
            <rFont val="Arial"/>
          </rPr>
          <t>Ô chỉ tiêu có định dạng ký tự</t>
        </r>
      </text>
    </comment>
    <comment ref="D15" authorId="0" shapeId="0">
      <text>
        <r>
          <rPr>
            <sz val="10"/>
            <rFont val="Arial"/>
          </rPr>
          <t>Ô chỉ tiêu có định dạng số. Đơn vị tính x 1 (hoặc %)</t>
        </r>
      </text>
    </comment>
    <comment ref="E15" authorId="0" shapeId="0">
      <text>
        <r>
          <rPr>
            <sz val="10"/>
            <rFont val="Arial"/>
          </rPr>
          <t>Ô chỉ tiêu có định dạng ký tự</t>
        </r>
      </text>
    </comment>
    <comment ref="F15" authorId="0" shapeId="0">
      <text>
        <r>
          <rPr>
            <sz val="10"/>
            <rFont val="Arial"/>
          </rPr>
          <t>Ô chỉ tiêu có định dạng ký tự</t>
        </r>
      </text>
    </comment>
    <comment ref="A17" authorId="0" shapeId="0">
      <text>
        <r>
          <rPr>
            <sz val="10"/>
            <rFont val="Arial"/>
          </rPr>
          <t>Ô chỉ tiêu có định dạng ký tự
Dữ liệu động đầu vào hợp lệ khi chỉ được thêm dòng trên ô này.</t>
        </r>
      </text>
    </comment>
    <comment ref="B17" authorId="0" shapeId="0">
      <text>
        <r>
          <rPr>
            <sz val="10"/>
            <rFont val="Arial"/>
          </rPr>
          <t>Ô chỉ tiêu có định dạng ký tự
Dữ liệu động đầu vào hợp lệ khi chỉ được thêm dòng trên ô này.</t>
        </r>
      </text>
    </comment>
    <comment ref="C17" authorId="0" shapeId="0">
      <text>
        <r>
          <rPr>
            <sz val="10"/>
            <rFont val="Arial"/>
          </rPr>
          <t>Ô chỉ tiêu có định dạng ký tự
Dữ liệu động đầu vào hợp lệ khi chỉ được thêm dòng trên ô này.</t>
        </r>
      </text>
    </comment>
    <comment ref="D17" authorId="0" shapeId="0">
      <text>
        <r>
          <rPr>
            <sz val="10"/>
            <rFont val="Arial"/>
          </rPr>
          <t>Ô chỉ tiêu có định dạng số. Đơn vị tính x 1 (hoặc %)
Dữ liệu động đầu vào hợp lệ khi chỉ được thêm dòng trên ô này.</t>
        </r>
      </text>
    </comment>
    <comment ref="E17" authorId="0" shapeId="0">
      <text>
        <r>
          <rPr>
            <sz val="10"/>
            <rFont val="Arial"/>
          </rPr>
          <t>Ô chỉ tiêu có định dạng ký tự
Dữ liệu động đầu vào hợp lệ khi chỉ được thêm dòng trên ô này.</t>
        </r>
      </text>
    </comment>
    <comment ref="F17" authorId="0" shapeId="0">
      <text>
        <r>
          <rPr>
            <sz val="10"/>
            <rFont val="Arial"/>
          </rPr>
          <t>Ô chỉ tiêu có định dạng ký tự
Dữ liệu động đầu vào hợp lệ khi chỉ được thêm dòng trên ô này.</t>
        </r>
      </text>
    </comment>
    <comment ref="C18" authorId="0" shapeId="0">
      <text>
        <r>
          <rPr>
            <sz val="10"/>
            <rFont val="Arial"/>
          </rPr>
          <t>Ô chỉ tiêu có định dạng ký tự</t>
        </r>
      </text>
    </comment>
    <comment ref="D18" authorId="0" shapeId="0">
      <text>
        <r>
          <rPr>
            <sz val="10"/>
            <rFont val="Arial"/>
          </rPr>
          <t>Ô chỉ tiêu có định dạng số. Đơn vị tính x 1 (hoặc %)</t>
        </r>
      </text>
    </comment>
    <comment ref="E18" authorId="0" shapeId="0">
      <text>
        <r>
          <rPr>
            <sz val="10"/>
            <rFont val="Arial"/>
          </rPr>
          <t>Ô chỉ tiêu có định dạng ký tự</t>
        </r>
      </text>
    </comment>
    <comment ref="F18" authorId="0" shapeId="0">
      <text>
        <r>
          <rPr>
            <sz val="10"/>
            <rFont val="Arial"/>
          </rPr>
          <t>Ô chỉ tiêu có định dạng ký tự</t>
        </r>
      </text>
    </comment>
    <comment ref="A20" authorId="0" shapeId="0">
      <text>
        <r>
          <rPr>
            <sz val="10"/>
            <rFont val="Arial"/>
          </rPr>
          <t>Ô chỉ tiêu có định dạng ký tự
Dữ liệu động đầu vào hợp lệ khi chỉ được thêm dòng trên ô này.</t>
        </r>
      </text>
    </comment>
    <comment ref="B20" authorId="0" shapeId="0">
      <text>
        <r>
          <rPr>
            <sz val="10"/>
            <rFont val="Arial"/>
          </rPr>
          <t>Ô chỉ tiêu có định dạng ký tự
Dữ liệu động đầu vào hợp lệ khi chỉ được thêm dòng trên ô này.</t>
        </r>
      </text>
    </comment>
    <comment ref="C20" authorId="0" shapeId="0">
      <text>
        <r>
          <rPr>
            <sz val="10"/>
            <rFont val="Arial"/>
          </rPr>
          <t>Ô chỉ tiêu có định dạng ký tự
Dữ liệu động đầu vào hợp lệ khi chỉ được thêm dòng trên ô này.</t>
        </r>
      </text>
    </comment>
    <comment ref="D20" authorId="0" shapeId="0">
      <text>
        <r>
          <rPr>
            <sz val="10"/>
            <rFont val="Arial"/>
          </rPr>
          <t>Ô chỉ tiêu có định dạng số. Đơn vị tính x 1 (hoặc %)
Dữ liệu động đầu vào hợp lệ khi chỉ được thêm dòng trên ô này.</t>
        </r>
      </text>
    </comment>
    <comment ref="E20" authorId="0" shapeId="0">
      <text>
        <r>
          <rPr>
            <sz val="10"/>
            <rFont val="Arial"/>
          </rPr>
          <t>Ô chỉ tiêu có định dạng ký tự
Dữ liệu động đầu vào hợp lệ khi chỉ được thêm dòng trên ô này.</t>
        </r>
      </text>
    </comment>
    <comment ref="F20" authorId="0" shapeId="0">
      <text>
        <r>
          <rPr>
            <sz val="10"/>
            <rFont val="Arial"/>
          </rPr>
          <t>Ô chỉ tiêu có định dạng ký tự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A3" authorId="0" shapeId="0">
      <text>
        <r>
          <rPr>
            <sz val="10"/>
            <rFont val="Arial"/>
          </rPr>
          <t>Ô chỉ tiêu có định dạng số. Đơn vị tính x 1 (hoặc %)
Dữ liệu động đầu vào hợp lệ khi chỉ được thêm dòng trên ô này.</t>
        </r>
      </text>
    </comment>
    <comment ref="B3" authorId="0" shapeId="0">
      <text>
        <r>
          <rPr>
            <sz val="10"/>
            <rFont val="Arial"/>
          </rPr>
          <t>Ô chỉ tiêu có định dạng ký tự
Dữ liệu động đầu vào hợp lệ khi chỉ được thêm dòng trên ô này.</t>
        </r>
      </text>
    </comment>
    <comment ref="C3" authorId="0" shapeId="0">
      <text>
        <r>
          <rPr>
            <sz val="10"/>
            <rFont val="Arial"/>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<sst xmlns="http://schemas.openxmlformats.org/spreadsheetml/2006/main" count="1159" uniqueCount="382">
  <si>
    <t>BÁO CÁO VỀ HOẠT ĐỘNG ĐẦU TƯ CỦA QUỸ MỞ</t>
  </si>
  <si>
    <t xml:space="preserve"> </t>
  </si>
  <si>
    <t>Kỳ báo cáo:</t>
  </si>
  <si>
    <t>Giá trị kỳ báo cáo</t>
  </si>
  <si>
    <t>Năm:</t>
  </si>
  <si>
    <t>1. Tên Công ty quản lý quỹ:………………………………</t>
  </si>
  <si>
    <t>2. Tên Ngân hàng giám sát:………………………………</t>
  </si>
  <si>
    <t>3. Tên Quỹ:………………………………………………</t>
  </si>
  <si>
    <t>4. Ngày lập báo cáo:……………………………………..</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</si>
  <si>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</si>
  <si>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</si>
  <si>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</si>
  <si>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</si>
  <si>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</si>
  <si>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</si>
  <si>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</si>
  <si>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</si>
  <si>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</si>
  <si>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</si>
  <si>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</si>
  <si>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</si>
  <si>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</si>
  <si>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</si>
  <si>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</si>
  <si>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</si>
  <si>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</si>
  <si>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</si>
  <si>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</si>
  <si>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</si>
  <si>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</si>
  <si>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</si>
  <si>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</si>
  <si>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</si>
  <si>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</si>
  <si>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</si>
  <si>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</si>
  <si>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</si>
  <si>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</si>
  <si>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</si>
  <si>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</si>
  <si>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</si>
  <si>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</si>
  <si>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</si>
  <si>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</si>
  <si>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</si>
  <si>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</si>
  <si>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</si>
  <si>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</si>
  <si>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</si>
  <si>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</si>
  <si>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</si>
  <si>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</si>
  <si>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</si>
  <si>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</si>
  <si>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</si>
  <si>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</si>
  <si>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</si>
  <si>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</si>
  <si>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</si>
  <si>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</si>
  <si>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</si>
  <si>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</si>
  <si>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</si>
  <si>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</si>
  <si>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</si>
  <si>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</si>
  <si>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</si>
  <si>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</si>
  <si>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</si>
  <si>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</si>
  <si>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</si>
  <si>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</si>
  <si>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</si>
  <si>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</si>
  <si>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</si>
  <si>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</si>
  <si>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</si>
  <si>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</si>
  <si>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</si>
  <si>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</si>
  <si>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</si>
  <si>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</si>
  <si>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</si>
  <si>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</si>
  <si>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</si>
  <si>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</si>
  <si>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</si>
  <si>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</si>
  <si>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</si>
  <si>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</si>
  <si>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</si>
  <si>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</si>
  <si>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</si>
  <si>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</si>
  <si>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</si>
  <si>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</si>
  <si>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</si>
  <si>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</si>
  <si>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</si>
  <si>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</si>
  <si>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</si>
  <si>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</si>
  <si>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</si>
  <si>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</si>
  <si>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</si>
  <si>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</si>
  <si>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</si>
  <si>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</si>
  <si>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</si>
  <si>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</si>
  <si>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</si>
  <si>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</si>
  <si>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</si>
  <si>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</si>
  <si>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</si>
  <si>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</si>
  <si>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</si>
  <si>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</si>
  <si>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</si>
  <si>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</si>
  <si>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</si>
  <si>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</si>
  <si>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</si>
  <si>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</si>
  <si>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</si>
  <si>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</si>
  <si>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</si>
  <si>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</si>
  <si>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</si>
  <si>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</si>
  <si>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</si>
  <si>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</si>
  <si>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</si>
  <si>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</si>
  <si>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</si>
  <si>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</si>
  <si>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</si>
  <si>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</si>
  <si>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</si>
  <si>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</si>
  <si>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</si>
  <si>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</si>
  <si>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</si>
  <si>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</si>
  <si>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</si>
  <si>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</si>
  <si>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</si>
  <si>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</si>
  <si>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</si>
  <si>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</si>
  <si>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</si>
  <si>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</si>
  <si>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</si>
  <si>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</si>
  <si>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</si>
  <si>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</si>
  <si>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</si>
  <si>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</si>
  <si>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</si>
  <si>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</si>
  <si>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</si>
  <si>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</si>
  <si>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</si>
  <si>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</si>
  <si>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</si>
  <si>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</si>
  <si>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</si>
  <si>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</si>
  <si>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</si>
  <si>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</si>
  <si>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</si>
  <si>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</si>
  <si>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</si>
  <si>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</si>
  <si>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</si>
  <si>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</si>
  <si>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</si>
  <si>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</si>
  <si>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</si>
  <si>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</si>
  <si>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</si>
  <si>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</si>
  <si>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</si>
  <si>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</si>
  <si>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</si>
  <si>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</si>
  <si>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</si>
  <si>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</si>
  <si>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</si>
  <si>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</si>
  <si>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</si>
  <si>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</si>
  <si>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</si>
  <si>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</si>
  <si>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</si>
  <si>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</si>
  <si>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</si>
  <si>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</si>
  <si>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</si>
  <si>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</si>
  <si>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</si>
  <si>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</si>
  <si>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</si>
  <si>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</si>
  <si>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</si>
  <si>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</si>
  <si>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</si>
  <si>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</si>
  <si>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</si>
  <si>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</si>
  <si>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</si>
  <si>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</si>
  <si>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</si>
  <si>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</si>
  <si>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</si>
  <si>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</si>
  <si>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</si>
  <si>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</si>
  <si>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</si>
  <si>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</si>
  <si>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</si>
  <si>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</si>
  <si>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</si>
  <si>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</si>
  <si>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</si>
  <si>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</si>
  <si>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</si>
  <si>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</si>
  <si>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</si>
  <si>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</si>
  <si>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</si>
  <si>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</si>
  <si>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</si>
  <si>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</si>
  <si>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</si>
  <si>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</si>
  <si>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</si>
  <si>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</si>
  <si>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</si>
  <si>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</si>
  <si>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</si>
  <si>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</si>
  <si>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</si>
  <si>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</si>
  <si>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</si>
  <si>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</si>
  <si>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</si>
  <si>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</si>
  <si>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</si>
  <si>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</si>
  <si>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</si>
  <si>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</si>
  <si>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</si>
  <si>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</si>
  <si>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</si>
  <si>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</si>
  <si>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</si>
  <si>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</si>
  <si>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</si>
  <si>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</si>
  <si>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</si>
  <si>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</si>
  <si>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</si>
  <si>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</si>
  <si>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</si>
  <si>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</si>
  <si>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</si>
  <si>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</si>
  <si>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</si>
  <si>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</si>
  <si>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</si>
  <si>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</si>
  <si>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</si>
  <si>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</si>
  <si>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</si>
  <si>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</si>
  <si>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</si>
  <si>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</si>
  <si>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</si>
  <si>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</si>
  <si>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</si>
  <si>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</si>
  <si>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</si>
  <si>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</si>
  <si>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</si>
  <si>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</si>
  <si>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</si>
  <si>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</si>
  <si>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</si>
  <si>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</si>
  <si>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</si>
  <si>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</si>
  <si>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</si>
  <si>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</si>
  <si>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</si>
  <si>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</si>
  <si>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</si>
  <si>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</si>
  <si>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</si>
  <si>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người có liên quan (nêu chi tiết tên cá nhân, tổ chức)</t>
  </si>
  <si>
    <t>Số Giấy CMND/ CCCD/Hộ chiếu/ Số Giấy chứng nhận đăng ký doanh nghiệp</t>
  </si>
  <si>
    <t>Thông tin về giao dịch</t>
  </si>
  <si>
    <t>Tổng giá trị giao dịch (VND)</t>
  </si>
  <si>
    <t>Loại tài sản giao dịch (liệt kê chi tiết)</t>
  </si>
  <si>
    <t>Thời điểm thực hiện/ Mức giao dịch (VND)</t>
  </si>
  <si>
    <t>Nhân viên công ty quản lý quỹ</t>
  </si>
  <si>
    <t>Thành viên Hội đồng quản trị/ Hội đồng thành viên, cổ đông lớn, thành viên góp vốn trên 5% vốn điều lệ của công ty quản lý quỹ, người đại diện ủy quyền của các đối tượng này</t>
  </si>
  <si>
    <t>Các giao dịch với Công ty quản lý quỹ</t>
  </si>
  <si>
    <t>Ngân hàng giám sát</t>
  </si>
  <si>
    <t>Thành viên Ban đại diện quỹ/Hội đồng quản trị công ty ĐTCK</t>
  </si>
  <si>
    <t>Nhà đầu tư sở hữu từ 5% Vốn điều lệ của quỹ và người đại diện theo ủy quyền của nhà đầu tư này</t>
  </si>
  <si>
    <t>Người có quyền lợi liên quan tới các cá nhân, tổ chức tại I, II, II, IV, V, VII</t>
  </si>
  <si>
    <t>Quỹ/Công ty đầu tư chứng khoán được quản lý bởi cùng công ty quản lý quỹ</t>
  </si>
  <si>
    <t>Các trường hợp khác theo quy định của Điều lệ</t>
  </si>
  <si>
    <t>Thông tin về đối tác giao dịch của Quỹ/Công ty đầu tư (nêu chi tiết tên cá nhân, tổ chức)</t>
  </si>
  <si>
    <t>Số Giấy CMND/ CCCD/Hộ chiếu/Số Giấy chứng nhận đăng ký doanh nghiệp</t>
  </si>
  <si>
    <t>Tổng giá trị giao dịch</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</si>
  <si>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</si>
  <si>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</si>
  <si>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</si>
  <si>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</si>
  <si>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</si>
  <si>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</si>
  <si>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</si>
  <si>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Tham chiếu</t>
  </si>
  <si>
    <t>Công ty Cổ phần Quản lý Quỹ Kỹ Thương</t>
  </si>
  <si>
    <t>Ngân hàng TNHH Một thành viên Standard Chartered (Việt Nam)</t>
  </si>
  <si>
    <t>Quỹ Đầu tư Cổ phiếu Techcom (TCEF)</t>
  </si>
  <si>
    <t>Ngày 09 tháng 01 năm 2026</t>
  </si>
  <si>
    <t>Quý</t>
  </si>
  <si>
    <t>2025</t>
  </si>
  <si>
    <t>…</t>
  </si>
  <si>
    <t>ACB</t>
  </si>
  <si>
    <t>BCM</t>
  </si>
  <si>
    <t>BID</t>
  </si>
  <si>
    <t>BVH</t>
  </si>
  <si>
    <t>CTG</t>
  </si>
  <si>
    <t>DGC</t>
  </si>
  <si>
    <t>FPT</t>
  </si>
  <si>
    <t>GAS</t>
  </si>
  <si>
    <t>GVR</t>
  </si>
  <si>
    <t>HDB</t>
  </si>
  <si>
    <t>HPG</t>
  </si>
  <si>
    <t>LPB</t>
  </si>
  <si>
    <t>MBB</t>
  </si>
  <si>
    <t>MSN</t>
  </si>
  <si>
    <t>MWG</t>
  </si>
  <si>
    <t>PLX</t>
  </si>
  <si>
    <t>SAB</t>
  </si>
  <si>
    <t>SHB</t>
  </si>
  <si>
    <t>SSB</t>
  </si>
  <si>
    <t>SSI</t>
  </si>
  <si>
    <t>STB</t>
  </si>
  <si>
    <t>TPB</t>
  </si>
  <si>
    <t>VCB</t>
  </si>
  <si>
    <t>VHM</t>
  </si>
  <si>
    <t>VIB</t>
  </si>
  <si>
    <t>VIC</t>
  </si>
  <si>
    <t>VJC</t>
  </si>
  <si>
    <t>VNM</t>
  </si>
  <si>
    <t>VPB</t>
  </si>
  <si>
    <t>VRE</t>
  </si>
  <si>
    <t>Trái phiếu niêm yết
Listed bonds</t>
  </si>
  <si>
    <t>Trái phiếu chưa niêm yết, trái phiếu phát hành riêng lẻ 
Unlisted Bonds, Private placement bonds</t>
  </si>
  <si>
    <t>Quyền mua chứng khoán
Investment - Rights</t>
  </si>
  <si>
    <t>SSI SECURITIES COR - VND 10000 SUBS RTS</t>
  </si>
  <si>
    <t>2253.1.1</t>
  </si>
  <si>
    <t>Chi tiết loại hợp đồng phái sinh(*)
Index future contracts</t>
  </si>
  <si>
    <t>Cổ tức được nhận
Dividend receivables</t>
  </si>
  <si>
    <t>Lãi trái phiếu được nhận
Coupon receivables</t>
  </si>
  <si>
    <t>Lãi tiền gửi và công cụ thị trường tiền tệ được nhận
Interest receivables from bank deposits and Money market instruments</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</si>
  <si>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</si>
  <si>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</si>
  <si>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</si>
  <si>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</si>
  <si>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gửi ngân hàng
	Cash at Bank</t>
  </si>
  <si>
    <t>Các khoản tương đương tiền
Cash Equivalents</t>
  </si>
  <si>
    <t>Công cụ thị trường tiền tệ 
Money market instruments</t>
  </si>
  <si>
    <t>Vũ Quang Phan</t>
  </si>
  <si>
    <t>Phí Tuấn Thành</t>
  </si>
  <si>
    <t>Phó phòng Dịch vụ nghiệp vụ giám sát Quỹ</t>
  </si>
  <si>
    <t>Tổng Giám đốc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</si>
</sst>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5" x14ac:knownFonts="1">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0"/>
      <name val="Arial"/>
    </font>
    <font>
      <sz val="10"/>
      <name val="Tahoma"/>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43" fontId="13" fillId="0" borderId="0" applyFont="0" applyFill="0" applyBorder="0" applyAlignment="0" applyProtection="0"/>
  </cellStyleXfs>
  <cellXfs count="30">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10" fillId="2" borderId="1" xfId="0" applyFont="1" applyFill="1" applyBorder="1" applyAlignment="1">
      <alignment horizontal="center" vertical="justify"/>
    </xf>
    <xf numFmtId="0" fontId="11" fillId="0" borderId="1" xfId="0" applyFont="1" applyBorder="1" applyAlignment="1">
      <alignment horizontal="left"/>
    </xf>
    <xf numFmtId="0" fontId="12" fillId="2" borderId="1" xfId="0" applyFont="1" applyFill="1" applyBorder="1" applyAlignment="1">
      <alignment horizontal="left"/>
    </xf>
    <xf numFmtId="10" fontId="4" fillId="0" borderId="1" xfId="0" applyNumberFormat="1" applyFont="1" applyBorder="1" applyAlignment="1">
      <alignment horizontal="left"/>
    </xf>
    <xf numFmtId="10" fontId="2" fillId="0" borderId="1" xfId="0" applyNumberFormat="1" applyFont="1" applyBorder="1" applyAlignment="1">
      <alignment horizontal="left"/>
    </xf>
    <xf numFmtId="0" fontId="6" fillId="0" borderId="1" xfId="0" applyFont="1" applyBorder="1" applyAlignment="1">
      <alignment horizontal="left" wrapText="1"/>
    </xf>
    <xf numFmtId="0" fontId="14" fillId="0" borderId="0" xfId="0" applyFont="1" applyAlignment="1">
      <alignment horizontal="left"/>
    </xf>
    <xf numFmtId="0" fontId="14" fillId="0" borderId="0" xfId="0" applyFont="1"/>
    <xf numFmtId="164" fontId="4" fillId="0" borderId="1" xfId="1" applyNumberFormat="1" applyFont="1" applyBorder="1" applyAlignment="1">
      <alignment horizontal="right" vertical="top"/>
    </xf>
    <xf numFmtId="10" fontId="4" fillId="0" borderId="1" xfId="0" applyNumberFormat="1" applyFont="1" applyBorder="1" applyAlignment="1">
      <alignment horizontal="right" vertical="top"/>
    </xf>
    <xf numFmtId="164" fontId="2" fillId="0" borderId="1" xfId="1" applyNumberFormat="1" applyFont="1" applyBorder="1" applyAlignment="1">
      <alignment horizontal="right" vertical="top"/>
    </xf>
    <xf numFmtId="10" fontId="2" fillId="0" borderId="1" xfId="0" applyNumberFormat="1" applyFont="1" applyBorder="1" applyAlignment="1">
      <alignment horizontal="right" vertical="top"/>
    </xf>
    <xf numFmtId="43" fontId="2" fillId="0" borderId="1" xfId="1" applyNumberFormat="1" applyFont="1" applyBorder="1" applyAlignment="1">
      <alignment horizontal="right" vertical="top"/>
    </xf>
    <xf numFmtId="0" fontId="12" fillId="2" borderId="1" xfId="0" applyFont="1" applyFill="1" applyBorder="1" applyAlignment="1">
      <alignment horizontal="right" vertical="top"/>
    </xf>
    <xf numFmtId="2" fontId="6" fillId="0" borderId="1" xfId="0" applyNumberFormat="1" applyFont="1" applyBorder="1" applyAlignment="1">
      <alignment horizontal="left"/>
    </xf>
    <xf numFmtId="2" fontId="4" fillId="0" borderId="1" xfId="0" applyNumberFormat="1" applyFont="1" applyBorder="1" applyAlignment="1">
      <alignment horizontal="right" vertical="top"/>
    </xf>
    <xf numFmtId="43" fontId="2" fillId="0" borderId="1" xfId="1" applyFont="1" applyBorder="1" applyAlignment="1">
      <alignment horizontal="right" vertical="top"/>
    </xf>
    <xf numFmtId="0" fontId="9" fillId="0" borderId="0" xfId="0" applyFont="1" applyAlignment="1">
      <alignment horizontal="center" vertical="justify"/>
    </xf>
    <xf numFmtId="0" fontId="8" fillId="0" borderId="0" xfId="0" applyFont="1" applyAlignment="1">
      <alignment horizontal="center" vertical="justify"/>
    </xf>
    <xf numFmtId="0" fontId="1" fillId="0" borderId="0" xfId="0" applyFont="1" applyAlignment="1">
      <alignment horizontal="center" vertical="justify"/>
    </xf>
    <xf numFmtId="0" fontId="2" fillId="0" borderId="0" xfId="0" applyFont="1" applyAlignment="1">
      <alignment horizontal="left"/>
    </xf>
    <xf numFmtId="0" fontId="11" fillId="0" borderId="1" xfId="0" applyFont="1" applyBorder="1" applyAlignment="1">
      <alignment horizontal="left"/>
    </xf>
    <xf numFmtId="0" fontId="10" fillId="2" borderId="1" xfId="0" applyFont="1" applyFill="1" applyBorder="1" applyAlignment="1">
      <alignment horizontal="center" vertical="justify"/>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41"/>
  <sheetViews>
    <sheetView tabSelected="1" workbookViewId="0">
      <selection activeCell="A35" sqref="A35:C41"/>
    </sheetView>
  </sheetViews>
  <sheetFormatPr defaultRowHeight="13.2" x14ac:dyDescent="0.25"/>
  <cols>
    <col min="1" max="1" width="40.88671875" customWidth="1"/>
    <col min="2" max="2" width="8.6640625" customWidth="1"/>
    <col min="3" max="3" width="81.109375" customWidth="1"/>
    <col min="4" max="4" width="37" customWidth="1"/>
  </cols>
  <sheetData>
    <row r="1" spans="1:4" ht="15" customHeight="1" x14ac:dyDescent="0.25">
      <c r="A1" s="26" t="s">
        <v>0</v>
      </c>
      <c r="B1" s="26"/>
      <c r="C1" s="26"/>
      <c r="D1" s="26"/>
    </row>
    <row r="2" spans="1:4" ht="9" customHeight="1" x14ac:dyDescent="0.25">
      <c r="A2" s="26"/>
      <c r="B2" s="26"/>
      <c r="C2" s="26"/>
      <c r="D2" s="26"/>
    </row>
    <row r="3" spans="1:4" ht="15" customHeight="1" x14ac:dyDescent="0.3">
      <c r="A3" s="1" t="s">
        <v>1</v>
      </c>
      <c r="B3" s="1" t="s">
        <v>1</v>
      </c>
      <c r="C3" s="2" t="s">
        <v>2</v>
      </c>
      <c r="D3" s="1" t="s">
        <v>329</v>
      </c>
    </row>
    <row r="4" spans="1:4" ht="15" customHeight="1" x14ac:dyDescent="0.3">
      <c r="A4" s="1" t="s">
        <v>1</v>
      </c>
      <c r="B4" s="1" t="s">
        <v>1</v>
      </c>
      <c r="C4" s="2" t="s">
        <v>3</v>
      </c>
      <c r="D4" s="1" t="s">
        <v>152</v>
      </c>
    </row>
    <row r="5" spans="1:4" ht="15" customHeight="1" x14ac:dyDescent="0.3">
      <c r="A5" s="1" t="s">
        <v>1</v>
      </c>
      <c r="B5" s="1" t="s">
        <v>1</v>
      </c>
      <c r="C5" s="2" t="s">
        <v>4</v>
      </c>
      <c r="D5" s="1" t="s">
        <v>330</v>
      </c>
    </row>
    <row r="6" spans="1:4" ht="15" customHeight="1" x14ac:dyDescent="0.3">
      <c r="A6" s="1" t="s">
        <v>1</v>
      </c>
      <c r="B6" s="1" t="s">
        <v>1</v>
      </c>
      <c r="C6" s="1" t="s">
        <v>1</v>
      </c>
      <c r="D6" s="1" t="s">
        <v>1</v>
      </c>
    </row>
    <row r="7" spans="1:4" ht="15" customHeight="1" x14ac:dyDescent="0.3">
      <c r="A7" s="27" t="s">
        <v>5</v>
      </c>
      <c r="B7" s="27"/>
      <c r="C7" s="1" t="s">
        <v>325</v>
      </c>
      <c r="D7" s="1" t="s">
        <v>1</v>
      </c>
    </row>
    <row r="8" spans="1:4" ht="15" customHeight="1" x14ac:dyDescent="0.3">
      <c r="A8" s="27" t="s">
        <v>6</v>
      </c>
      <c r="B8" s="27"/>
      <c r="C8" s="1" t="s">
        <v>326</v>
      </c>
      <c r="D8" s="1" t="s">
        <v>1</v>
      </c>
    </row>
    <row r="9" spans="1:4" ht="15" customHeight="1" x14ac:dyDescent="0.3">
      <c r="A9" s="27" t="s">
        <v>7</v>
      </c>
      <c r="B9" s="27"/>
      <c r="C9" s="1" t="s">
        <v>327</v>
      </c>
      <c r="D9" s="1" t="s">
        <v>1</v>
      </c>
    </row>
    <row r="10" spans="1:4" ht="15" customHeight="1" x14ac:dyDescent="0.3">
      <c r="A10" s="27" t="s">
        <v>8</v>
      </c>
      <c r="B10" s="27"/>
      <c r="C10" s="1" t="s">
        <v>328</v>
      </c>
      <c r="D10" s="1" t="s">
        <v>1</v>
      </c>
    </row>
    <row r="11" spans="1:4" ht="15" customHeight="1" x14ac:dyDescent="0.3">
      <c r="A11" s="1" t="s">
        <v>1</v>
      </c>
      <c r="B11" s="1" t="s">
        <v>1</v>
      </c>
      <c r="C11" s="1" t="s">
        <v>1</v>
      </c>
      <c r="D11" s="1" t="s">
        <v>1</v>
      </c>
    </row>
    <row r="12" spans="1:4" ht="15" customHeight="1" x14ac:dyDescent="0.3">
      <c r="A12" s="1" t="s">
        <v>1</v>
      </c>
      <c r="B12" s="1" t="s">
        <v>1</v>
      </c>
      <c r="C12" s="1" t="s">
        <v>1</v>
      </c>
      <c r="D12" s="1" t="s">
        <v>9</v>
      </c>
    </row>
    <row r="13" spans="1:4" ht="15" customHeight="1" x14ac:dyDescent="0.3">
      <c r="A13" s="1" t="s">
        <v>1</v>
      </c>
      <c r="B13" s="3" t="s">
        <v>10</v>
      </c>
      <c r="C13" s="3" t="s">
        <v>11</v>
      </c>
      <c r="D13" s="3" t="s">
        <v>12</v>
      </c>
    </row>
    <row r="14" spans="1:4" ht="15" customHeight="1" x14ac:dyDescent="0.3">
      <c r="A14" s="1" t="s">
        <v>1</v>
      </c>
      <c r="B14" s="4" t="s">
        <v>13</v>
      </c>
      <c r="C14" s="5" t="s">
        <v>14</v>
      </c>
      <c r="D14" s="5" t="s">
        <v>15</v>
      </c>
    </row>
    <row r="15" spans="1:4" ht="15" customHeight="1" x14ac:dyDescent="0.3">
      <c r="A15" s="1" t="s">
        <v>1</v>
      </c>
      <c r="B15" s="4" t="s">
        <v>16</v>
      </c>
      <c r="C15" s="5" t="s">
        <v>17</v>
      </c>
      <c r="D15" s="5" t="s">
        <v>18</v>
      </c>
    </row>
    <row r="16" spans="1:4" ht="15" customHeight="1" x14ac:dyDescent="0.3">
      <c r="A16" s="1" t="s">
        <v>1</v>
      </c>
      <c r="B16" s="4" t="s">
        <v>19</v>
      </c>
      <c r="C16" s="5" t="s">
        <v>20</v>
      </c>
      <c r="D16" s="5" t="s">
        <v>21</v>
      </c>
    </row>
    <row r="17" spans="1:4" ht="15" customHeight="1" x14ac:dyDescent="0.3">
      <c r="A17" s="1" t="s">
        <v>1</v>
      </c>
      <c r="B17" s="4" t="s">
        <v>22</v>
      </c>
      <c r="C17" s="5" t="s">
        <v>23</v>
      </c>
      <c r="D17" s="5" t="s">
        <v>24</v>
      </c>
    </row>
    <row r="18" spans="1:4" ht="15" customHeight="1" x14ac:dyDescent="0.3">
      <c r="A18" s="1" t="s">
        <v>1</v>
      </c>
      <c r="B18" s="4" t="s">
        <v>25</v>
      </c>
      <c r="C18" s="5" t="s">
        <v>26</v>
      </c>
      <c r="D18" s="5" t="s">
        <v>27</v>
      </c>
    </row>
    <row r="19" spans="1:4" ht="15" customHeight="1" x14ac:dyDescent="0.3">
      <c r="A19" s="1"/>
      <c r="B19" s="4" t="s">
        <v>28</v>
      </c>
      <c r="C19" s="5" t="s">
        <v>29</v>
      </c>
      <c r="D19" s="5" t="s">
        <v>30</v>
      </c>
    </row>
    <row r="20" spans="1:4" ht="15" customHeight="1" x14ac:dyDescent="0.3">
      <c r="A20" s="1"/>
      <c r="B20" s="4" t="s">
        <v>31</v>
      </c>
      <c r="C20" s="5" t="s">
        <v>32</v>
      </c>
      <c r="D20" s="5" t="s">
        <v>33</v>
      </c>
    </row>
    <row r="21" spans="1:4" ht="15" customHeight="1" x14ac:dyDescent="0.3">
      <c r="A21" s="1"/>
      <c r="B21" s="4" t="s">
        <v>34</v>
      </c>
      <c r="C21" s="5" t="s">
        <v>35</v>
      </c>
      <c r="D21" s="5" t="s">
        <v>36</v>
      </c>
    </row>
    <row r="22" spans="1:4" ht="15" customHeight="1" x14ac:dyDescent="0.3">
      <c r="A22" s="1"/>
      <c r="B22" s="4" t="s">
        <v>37</v>
      </c>
      <c r="C22" s="5" t="s">
        <v>38</v>
      </c>
      <c r="D22" s="5" t="s">
        <v>39</v>
      </c>
    </row>
    <row r="23" spans="1:4" ht="15" customHeight="1" x14ac:dyDescent="0.3">
      <c r="A23" s="1"/>
      <c r="B23" s="4" t="s">
        <v>40</v>
      </c>
      <c r="C23" s="5" t="s">
        <v>41</v>
      </c>
      <c r="D23" s="5" t="s">
        <v>42</v>
      </c>
    </row>
    <row r="24" spans="1:4" ht="15" customHeight="1" x14ac:dyDescent="0.3">
      <c r="A24" s="1"/>
      <c r="B24" s="4" t="s">
        <v>43</v>
      </c>
      <c r="C24" s="5" t="s">
        <v>44</v>
      </c>
      <c r="D24" s="5" t="s">
        <v>45</v>
      </c>
    </row>
    <row r="25" spans="1:4" ht="15" customHeight="1" x14ac:dyDescent="0.3">
      <c r="A25" s="1"/>
      <c r="B25" s="4" t="s">
        <v>46</v>
      </c>
      <c r="C25" s="5" t="s">
        <v>47</v>
      </c>
      <c r="D25" s="5" t="s">
        <v>48</v>
      </c>
    </row>
    <row r="26" spans="1:4" ht="15" customHeight="1" x14ac:dyDescent="0.3">
      <c r="A26" s="1"/>
      <c r="B26" s="4" t="s">
        <v>49</v>
      </c>
      <c r="C26" s="5" t="s">
        <v>50</v>
      </c>
      <c r="D26" s="5" t="s">
        <v>51</v>
      </c>
    </row>
    <row r="27" spans="1:4" ht="15" customHeight="1" x14ac:dyDescent="0.35">
      <c r="A27" s="1" t="s">
        <v>1</v>
      </c>
      <c r="B27" s="6" t="s">
        <v>52</v>
      </c>
      <c r="C27" s="1" t="s">
        <v>53</v>
      </c>
      <c r="D27" s="1" t="s">
        <v>1</v>
      </c>
    </row>
    <row r="28" spans="1:4" ht="15" customHeight="1" x14ac:dyDescent="0.3">
      <c r="A28" s="1" t="s">
        <v>1</v>
      </c>
      <c r="B28" s="1" t="s">
        <v>1</v>
      </c>
      <c r="C28" s="1" t="s">
        <v>54</v>
      </c>
      <c r="D28" s="1"/>
    </row>
    <row r="29" spans="1:4" ht="15" customHeight="1" x14ac:dyDescent="0.3">
      <c r="A29" s="1" t="s">
        <v>1</v>
      </c>
      <c r="B29" s="1" t="s">
        <v>1</v>
      </c>
      <c r="C29" s="1" t="s">
        <v>55</v>
      </c>
      <c r="D29" s="1" t="s">
        <v>1</v>
      </c>
    </row>
    <row r="30" spans="1:4" ht="15" customHeight="1" x14ac:dyDescent="0.3">
      <c r="A30" s="1" t="s">
        <v>1</v>
      </c>
      <c r="B30" s="1" t="s">
        <v>1</v>
      </c>
      <c r="C30" s="1" t="s">
        <v>1</v>
      </c>
      <c r="D30" s="1" t="s">
        <v>1</v>
      </c>
    </row>
    <row r="31" spans="1:4" ht="15" customHeight="1" x14ac:dyDescent="0.3">
      <c r="A31" s="1" t="s">
        <v>1</v>
      </c>
      <c r="B31" s="1" t="s">
        <v>1</v>
      </c>
      <c r="C31" s="1" t="s">
        <v>1</v>
      </c>
      <c r="D31" s="1" t="s">
        <v>1</v>
      </c>
    </row>
    <row r="32" spans="1:4" ht="15" customHeight="1" x14ac:dyDescent="0.3">
      <c r="A32" s="1" t="s">
        <v>1</v>
      </c>
      <c r="B32" s="1" t="s">
        <v>1</v>
      </c>
      <c r="C32" s="1" t="s">
        <v>1</v>
      </c>
      <c r="D32" s="1" t="s">
        <v>1</v>
      </c>
    </row>
    <row r="33" spans="1:4" ht="15" customHeight="1" x14ac:dyDescent="0.25">
      <c r="A33" s="25" t="s">
        <v>56</v>
      </c>
      <c r="B33" s="25"/>
      <c r="C33" s="25" t="s">
        <v>57</v>
      </c>
      <c r="D33" s="25"/>
    </row>
    <row r="34" spans="1:4" ht="15" customHeight="1" x14ac:dyDescent="0.25">
      <c r="A34" s="24" t="s">
        <v>58</v>
      </c>
      <c r="B34" s="24"/>
      <c r="C34" s="24" t="s">
        <v>58</v>
      </c>
      <c r="D34" s="24"/>
    </row>
    <row r="35" spans="1:4" ht="15" customHeight="1" x14ac:dyDescent="0.3">
      <c r="A35" s="13" t="s">
        <v>1</v>
      </c>
      <c r="B35" s="13" t="s">
        <v>1</v>
      </c>
      <c r="C35" s="13" t="s">
        <v>1</v>
      </c>
      <c r="D35" s="1" t="s">
        <v>1</v>
      </c>
    </row>
    <row r="36" spans="1:4" x14ac:dyDescent="0.25">
      <c r="A36" s="14"/>
      <c r="B36" s="14"/>
      <c r="C36" s="14"/>
    </row>
    <row r="37" spans="1:4" x14ac:dyDescent="0.25">
      <c r="A37" s="14"/>
      <c r="B37" s="14"/>
      <c r="C37" s="14"/>
    </row>
    <row r="38" spans="1:4" x14ac:dyDescent="0.25">
      <c r="A38" s="14"/>
      <c r="B38" s="14"/>
      <c r="C38" s="14"/>
    </row>
    <row r="39" spans="1:4" x14ac:dyDescent="0.25">
      <c r="A39" s="14"/>
      <c r="B39" s="14"/>
      <c r="C39" s="14"/>
    </row>
    <row r="40" spans="1:4" x14ac:dyDescent="0.25">
      <c r="A40" t="s">
        <v>378</v>
      </c>
      <c r="B40" s="14"/>
      <c r="C40" t="s">
        <v>379</v>
      </c>
    </row>
    <row r="41" spans="1:4" x14ac:dyDescent="0.25">
      <c r="A41" t="s">
        <v>380</v>
      </c>
      <c r="B41" s="14"/>
      <c r="C41" t="s">
        <v>381</v>
      </c>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headerFooter alignWithMargins="0">
    <oddHeader>&amp;L&amp;"Arial"&amp;9&amp;KA80000 CONFIDENTIAL&amp;1#_x000D_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700"/>
  <sheetViews>
    <sheetView workbookViewId="0"/>
  </sheetViews>
  <sheetFormatPr defaultRowHeight="13.2" x14ac:dyDescent="0.25"/>
  <sheetData>
    <row r="1" spans="1:1" x14ac:dyDescent="0.25">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x14ac:dyDescent="0.25">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x14ac:dyDescent="0.25">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x14ac:dyDescent="0.25">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{'SheetId':'0e67e680-b807-4d33-99c0-7b78881f5ae3','UId':'9cbd5645-d1cc-4c66-9f84-d2f549c40baa','Col':4,'Row':3,'Format':'numberic','Value':'34570582075','TargetCode':''}</v>
      </c>
    </row>
    <row r="5" spans="1:1" x14ac:dyDescent="0.25">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{'SheetId':'0e67e680-b807-4d33-99c0-7b78881f5ae3','UId':'99e568e1-5c2c-4711-855d-7b59f3d1cab6','Col':5,'Row':3,'Format':'numberic','Value':'31135791019','TargetCode':''}</v>
      </c>
    </row>
    <row r="6" spans="1:1" x14ac:dyDescent="0.25">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{'SheetId':'0e67e680-b807-4d33-99c0-7b78881f5ae3','UId':'c69da7a3-02da-4c71-9ebc-1684c54f1afc','Col':6,'Row':3,'Format':'numberic','Value':'2.55773838824354','TargetCode':''}</v>
      </c>
    </row>
    <row r="7" spans="1:1" x14ac:dyDescent="0.25">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x14ac:dyDescent="0.25">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x14ac:dyDescent="0.25">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x14ac:dyDescent="0.25">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5">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x14ac:dyDescent="0.25">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5">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{'SheetId':'0e67e680-b807-4d33-99c0-7b78881f5ae3','UId':'ff256832-31a8-4b18-a932-43bc9d1665b9','Col':4,'Row':6,'ColDynamic':4,'RowDynamic':5,'Format':'numberic','Value':'34570582075','TargetCode':''}</v>
      </c>
    </row>
    <row r="14" spans="1:1" x14ac:dyDescent="0.25">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{'SheetId':'0e67e680-b807-4d33-99c0-7b78881f5ae3','UId':'a91ef888-5216-4368-893d-4bf54555e048','Col':5,'Row':6,'ColDynamic':5,'RowDynamic':5,'Format':'numberic','Value':'31135791019','TargetCode':''}</v>
      </c>
    </row>
    <row r="15" spans="1:1" x14ac:dyDescent="0.25">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{'SheetId':'0e67e680-b807-4d33-99c0-7b78881f5ae3','UId':'0872eb3d-591d-41ae-88b3-07cc186bb076','Col':6,'Row':6,'ColDynamic':6,'RowDynamic':5,'Format':'numberic','Value':'2.55773838824354','TargetCode':''}</v>
      </c>
    </row>
    <row r="16" spans="1:1" x14ac:dyDescent="0.25">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5">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5">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5">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{'SheetId':'0e67e680-b807-4d33-99c0-7b78881f5ae3','UId':'c59bc369-ef6c-4ae7-8932-3d3cd7b0f999','Col':4,'Row':8,'ColDynamic':4,'RowDynamic':9,'Format':'numberic','Value':'268126141650','TargetCode':''}</v>
      </c>
    </row>
    <row r="20" spans="1:1" x14ac:dyDescent="0.25">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{'SheetId':'0e67e680-b807-4d33-99c0-7b78881f5ae3','UId':'71da1168-8366-41b4-a97a-ac130f3a71ab','Col':5,'Row':8,'ColDynamic':5,'RowDynamic':9,'Format':'numberic','Value':'225738305100','TargetCode':''}</v>
      </c>
    </row>
    <row r="21" spans="1:1" x14ac:dyDescent="0.25">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{'SheetId':'0e67e680-b807-4d33-99c0-7b78881f5ae3','UId':'3c022ada-eb27-4aed-bf94-d517130be29a','Col':6,'Row':8,'ColDynamic':6,'RowDynamic':9,'Format':'numberic','Value':'0.869073181617523','TargetCode':''}</v>
      </c>
    </row>
    <row r="22" spans="1:1" x14ac:dyDescent="0.25">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5">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5">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5">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x14ac:dyDescent="0.25">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x14ac:dyDescent="0.25">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x14ac:dyDescent="0.25">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x14ac:dyDescent="0.25">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x14ac:dyDescent="0.25">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5">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5">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5">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5">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{'SheetId':'0e67e680-b807-4d33-99c0-7b78881f5ae3','UId':'aaa47aee-de9e-4a72-aaac-e89970beaace','Col':4,'Row':13,'ColDynamic':4,'RowDynamic':12,'Format':'numberic','Value':'342300000','TargetCode':''}</v>
      </c>
    </row>
    <row r="35" spans="1:1" x14ac:dyDescent="0.25">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{'SheetId':'0e67e680-b807-4d33-99c0-7b78881f5ae3','UId':'c31cdabe-83ce-456c-8300-7b06d46f81cc','Col':5,'Row':13,'ColDynamic':5,'RowDynamic':12,'Format':'numberic','Value':'255510000','TargetCode':''}</v>
      </c>
    </row>
    <row r="36" spans="1:1" x14ac:dyDescent="0.25">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{'SheetId':'0e67e680-b807-4d33-99c0-7b78881f5ae3','UId':'df064eb2-539c-42cd-9667-ecd8effb04f7','Col':6,'Row':13,'ColDynamic':6,'RowDynamic':12,'Format':'numberic','Value':'0.894668060637742','TargetCode':''}</v>
      </c>
    </row>
    <row r="37" spans="1:1" x14ac:dyDescent="0.25">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5">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5">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5">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5">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5">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5">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{'SheetId':'0e67e680-b807-4d33-99c0-7b78881f5ae3','UId':'4db3253d-9c46-4d6e-918f-a429377ea210','Col':4,'Row':16,'Format':'numberic','Value':'0','TargetCode':''}</v>
      </c>
    </row>
    <row r="44" spans="1:1" x14ac:dyDescent="0.25">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{'SheetId':'0e67e680-b807-4d33-99c0-7b78881f5ae3','UId':'1b5619ce-07bd-4f38-b89d-ff10d4440cfc','Col':5,'Row':16,'Format':'numberic','Value':'0','TargetCode':''}</v>
      </c>
    </row>
    <row r="45" spans="1:1" x14ac:dyDescent="0.25">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{'SheetId':'0e67e680-b807-4d33-99c0-7b78881f5ae3','UId':'e662b89a-1c2d-4d21-94c4-5d786440cb11','Col':6,'Row':16,'Format':'numberic','Value':'','TargetCode':''}</v>
      </c>
    </row>
    <row r="46" spans="1:1" x14ac:dyDescent="0.25">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5">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5">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5">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5">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5">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5">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x14ac:dyDescent="0.25">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x14ac:dyDescent="0.25">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5">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5">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5">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5">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{'SheetId':'0e67e680-b807-4d33-99c0-7b78881f5ae3','UId':'fd93a4a0-c67a-4490-8678-85ab28c59627','Col':4,'Row':21,'ColDynamic':4,'RowDynamic':20,'Format':'numberic','Value':'0','TargetCode':''}</v>
      </c>
    </row>
    <row r="59" spans="1:1" x14ac:dyDescent="0.25">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{'SheetId':'0e67e680-b807-4d33-99c0-7b78881f5ae3','UId':'fcf911ca-e231-4e37-ba04-31a4d132b264','Col':5,'Row':21,'ColDynamic':5,'RowDynamic':20,'Format':'numberic','Value':'0','TargetCode':''}</v>
      </c>
    </row>
    <row r="60" spans="1:1" x14ac:dyDescent="0.25">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{'SheetId':'0e67e680-b807-4d33-99c0-7b78881f5ae3','UId':'2d289968-fbe5-4b0a-bf5f-8a6df071d197','Col':6,'Row':21,'ColDynamic':6,'RowDynamic':20,'Format':'numberic','Value':'0','TargetCode':''}</v>
      </c>
    </row>
    <row r="61" spans="1:1" x14ac:dyDescent="0.25">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5">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5">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5">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x14ac:dyDescent="0.25">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x14ac:dyDescent="0.25">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x14ac:dyDescent="0.25">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x14ac:dyDescent="0.25">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x14ac:dyDescent="0.25">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x14ac:dyDescent="0.25">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5">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5">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5">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5">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5">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5">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x14ac:dyDescent="0.25">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x14ac:dyDescent="0.25">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x14ac:dyDescent="0.25">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5">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5">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5">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5">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5">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5">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{'SheetId':'0e67e680-b807-4d33-99c0-7b78881f5ae3','UId':'9165401c-9eab-437b-81ae-d4feb80e4e2f','Col':4,'Row':30,'Format':'numberic','Value':'303039023725','TargetCode':''}</v>
      </c>
    </row>
    <row r="86" spans="1:1" x14ac:dyDescent="0.25">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{'SheetId':'0e67e680-b807-4d33-99c0-7b78881f5ae3','UId':'a439d206-4c67-47d4-afcd-d4f8e627acf1','Col':5,'Row':30,'Format':'numberic','Value':'257129606119','TargetCode':''}</v>
      </c>
    </row>
    <row r="87" spans="1:1" x14ac:dyDescent="0.25">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{'SheetId':'0e67e680-b807-4d33-99c0-7b78881f5ae3','UId':'8906c8be-ac8d-4de9-aebb-1de6b88d0a22','Col':6,'Row':30,'Format':'numberic','Value':'0.93810243264512','TargetCode':''}</v>
      </c>
    </row>
    <row r="88" spans="1:1" x14ac:dyDescent="0.25">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x14ac:dyDescent="0.25">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x14ac:dyDescent="0.25">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x14ac:dyDescent="0.25">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x14ac:dyDescent="0.25">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x14ac:dyDescent="0.25">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5">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5">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5">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5">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{'SheetId':'0e67e680-b807-4d33-99c0-7b78881f5ae3','UId':'c0a5eee6-84a8-4294-82d8-68a2433fd220','Col':4,'Row':34,'ColDynamic':4,'RowDynamic':33,'Format':'numberic','Value':'0','TargetCode':''}</v>
      </c>
    </row>
    <row r="98" spans="1:1" x14ac:dyDescent="0.25">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{'SheetId':'0e67e680-b807-4d33-99c0-7b78881f5ae3','UId':'a4ede6ba-ec49-4991-9f32-c8e9bcfe31d0','Col':5,'Row':34,'ColDynamic':5,'RowDynamic':33,'Format':'numberic','Value':'0','TargetCode':''}</v>
      </c>
    </row>
    <row r="99" spans="1:1" x14ac:dyDescent="0.25">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{'SheetId':'0e67e680-b807-4d33-99c0-7b78881f5ae3','UId':'ebe7f90a-4c76-4d55-af2e-bf84fb789084','Col':6,'Row':34,'ColDynamic':6,'RowDynamic':33,'Format':'numberic','Value':'','TargetCode':''}</v>
      </c>
    </row>
    <row r="100" spans="1:1" x14ac:dyDescent="0.25">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5">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5">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5">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x14ac:dyDescent="0.25">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x14ac:dyDescent="0.25">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x14ac:dyDescent="0.25">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{'SheetId':'0e67e680-b807-4d33-99c0-7b78881f5ae3','UId':'6823b56c-6355-4646-a028-45bac846780f','Col':4,'Row':37,'Format':'numberic','Value':'4026360577','TargetCode':''}</v>
      </c>
    </row>
    <row r="107" spans="1:1" x14ac:dyDescent="0.25">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{'SheetId':'0e67e680-b807-4d33-99c0-7b78881f5ae3','UId':'3318279c-387a-4099-bb92-e31c1fe449fe','Col':5,'Row':37,'Format':'numberic','Value':'8682425875','TargetCode':''}</v>
      </c>
    </row>
    <row r="108" spans="1:1" x14ac:dyDescent="0.25">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{'SheetId':'0e67e680-b807-4d33-99c0-7b78881f5ae3','UId':'4e4bdcf0-80c6-4aab-a280-ce14045479a2','Col':6,'Row':37,'Format':'numberic','Value':'1.50050891299301','TargetCode':''}</v>
      </c>
    </row>
    <row r="109" spans="1:1" x14ac:dyDescent="0.25">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5">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5">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5">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5">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5">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5">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{'SheetId':'0e67e680-b807-4d33-99c0-7b78881f5ae3','UId':'3c70b8a9-b1ec-43c2-876f-82404e71a395','Col':4,'Row':40,'Format':'numberic','Value':'4026360577','TargetCode':''}</v>
      </c>
    </row>
    <row r="116" spans="1:1" x14ac:dyDescent="0.25">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{'SheetId':'0e67e680-b807-4d33-99c0-7b78881f5ae3','UId':'12d35449-1610-445d-a82a-ca6aa3c24666','Col':5,'Row':40,'Format':'numberic','Value':'8682425875','TargetCode':''}</v>
      </c>
    </row>
    <row r="117" spans="1:1" x14ac:dyDescent="0.25">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{'SheetId':'0e67e680-b807-4d33-99c0-7b78881f5ae3','UId':'12315a60-eed3-4b10-a10c-2f67a18ee638','Col':6,'Row':40,'Format':'numberic','Value':'1.50050891299301','TargetCode':''}</v>
      </c>
    </row>
    <row r="118" spans="1:1" x14ac:dyDescent="0.25">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{'SheetId':'0e67e680-b807-4d33-99c0-7b78881f5ae3','UId':'47fa62ea-4432-4646-9d4f-ee5aab71af85','Col':4,'Row':41,'Format':'numberic','Value':'299012663148','TargetCode':''}</v>
      </c>
    </row>
    <row r="119" spans="1:1" x14ac:dyDescent="0.25">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{'SheetId':'0e67e680-b807-4d33-99c0-7b78881f5ae3','UId':'3afb4556-da28-46fc-a2b2-36ba72752042','Col':5,'Row':41,'Format':'numberic','Value':'248447180244','TargetCode':''}</v>
      </c>
    </row>
    <row r="120" spans="1:1" x14ac:dyDescent="0.25">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{'SheetId':'0e67e680-b807-4d33-99c0-7b78881f5ae3','UId':'76b3aaa6-980e-4c01-b289-c500e2a6bc24','Col':6,'Row':41,'Format':'numberic','Value':'0.933391588850724','TargetCode':''}</v>
      </c>
    </row>
    <row r="121" spans="1:1" x14ac:dyDescent="0.25">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{'SheetId':'0e67e680-b807-4d33-99c0-7b78881f5ae3','UId':'7104513d-d6f9-4449-8a07-2e2ffcb96545','Col':4,'Row':42,'Format':'numberic','Value':'14081225.02','TargetCode':''}</v>
      </c>
    </row>
    <row r="122" spans="1:1" x14ac:dyDescent="0.25">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{'SheetId':'0e67e680-b807-4d33-99c0-7b78881f5ae3','UId':'3e6dbc06-a87f-42e5-8f05-e55e94914d01','Col':5,'Row':42,'Format':'numberic','Value':'12089014.37','TargetCode':''}</v>
      </c>
    </row>
    <row r="123" spans="1:1" x14ac:dyDescent="0.25">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{'SheetId':'0e67e680-b807-4d33-99c0-7b78881f5ae3','UId':'f428fa58-01e3-47d4-8c5d-1c46168be529','Col':6,'Row':42,'Format':'numberic','Value':'0.736689491580237','TargetCode':''}</v>
      </c>
    </row>
    <row r="124" spans="1:1" x14ac:dyDescent="0.25">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{'SheetId':'0e67e680-b807-4d33-99c0-7b78881f5ae3','UId':'4e4f6161-da0f-463f-8dd1-39772b1d4eda','Col':4,'Row':43,'Format':'numberic','Value':'21234.84','TargetCode':''}</v>
      </c>
    </row>
    <row r="125" spans="1:1" x14ac:dyDescent="0.25">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{'SheetId':'0e67e680-b807-4d33-99c0-7b78881f5ae3','UId':'4a847a8c-942e-443a-8eae-7a36b88630ea','Col':5,'Row':43,'Format':'numberic','Value':'20551.48','TargetCode':''}</v>
      </c>
    </row>
    <row r="126" spans="1:1" x14ac:dyDescent="0.25">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{'SheetId':'0e67e680-b807-4d33-99c0-7b78881f5ae3','UId':'b1a27640-3dfd-4efe-90b1-884e8ae97752','Col':6,'Row':43,'Format':'numberic','Value':'1.26700807824423','TargetCode':''}</v>
      </c>
    </row>
    <row r="127" spans="1:1" x14ac:dyDescent="0.25">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{'SheetId':'9e57442d-faa2-4732-bfe8-6082c7f4cc3b','UId':'1ab6082b-49bd-46b5-a368-d8740fb12834','Col':4,'Row':2,'Format':'numberic','Value':'874094660','TargetCode':''}</v>
      </c>
    </row>
    <row r="128" spans="1:1" x14ac:dyDescent="0.25">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{'SheetId':'9e57442d-faa2-4732-bfe8-6082c7f4cc3b','UId':'220cbdc8-4631-4f07-a522-f901ab9a56b6','Col':5,'Row':2,'Format':'numberic','Value':'592402020','TargetCode':''}</v>
      </c>
    </row>
    <row r="129" spans="1:1" x14ac:dyDescent="0.25">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{'SheetId':'9e57442d-faa2-4732-bfe8-6082c7f4cc3b','UId':'44591e3f-5579-49aa-bc70-68808b3d1875','Col':6,'Row':2,'Format':'numberic','Value':'2934497241','TargetCode':''}</v>
      </c>
    </row>
    <row r="130" spans="1:1" x14ac:dyDescent="0.25">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x14ac:dyDescent="0.25">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x14ac:dyDescent="0.25">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x14ac:dyDescent="0.25">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5">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5">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5">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{'SheetId':'9e57442d-faa2-4732-bfe8-6082c7f4cc3b','UId':'469f6a2b-25ef-4e27-93c5-0caee9db4d81','Col':4,'Row':5,'ColDynamic':4,'RowDynamic':4,'Format':'numberic','Value':'865763660','TargetCode':''}</v>
      </c>
    </row>
    <row r="137" spans="1:1" x14ac:dyDescent="0.25">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{'SheetId':'9e57442d-faa2-4732-bfe8-6082c7f4cc3b','UId':'7b8d3f89-6827-40c2-b297-cf7a42237b42','Col':5,'Row':5,'ColDynamic':5,'RowDynamic':4,'Format':'numberic','Value':'585910000','TargetCode':''}</v>
      </c>
    </row>
    <row r="138" spans="1:1" x14ac:dyDescent="0.25">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{'SheetId':'9e57442d-faa2-4732-bfe8-6082c7f4cc3b','UId':'4ae5c9f2-f277-4de6-a00c-b59eae1b7410','Col':6,'Row':5,'ColDynamic':6,'RowDynamic':4,'Format':'numberic','Value':'2909853660','TargetCode':''}</v>
      </c>
    </row>
    <row r="139" spans="1:1" x14ac:dyDescent="0.25">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5">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5">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5">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{'SheetId':'9e57442d-faa2-4732-bfe8-6082c7f4cc3b','UId':'5cf117a3-96d2-4aaf-916d-02b16ba83420','Col':4,'Row':7,'ColDynamic':4,'RowDynamic':4,'Format':'numberic','Value':'8331000','TargetCode':''}</v>
      </c>
    </row>
    <row r="143" spans="1:1" x14ac:dyDescent="0.25">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{'SheetId':'9e57442d-faa2-4732-bfe8-6082c7f4cc3b','UId':'89c23fea-c054-41d5-9d1e-0958d45c7a95','Col':5,'Row':7,'ColDynamic':5,'RowDynamic':4,'Format':'numberic','Value':'6492020','TargetCode':''}</v>
      </c>
    </row>
    <row r="144" spans="1:1" x14ac:dyDescent="0.25">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{'SheetId':'9e57442d-faa2-4732-bfe8-6082c7f4cc3b','UId':'d5829e20-95a8-4535-904c-7e09f2cdc9f2','Col':6,'Row':7,'ColDynamic':6,'RowDynamic':4,'Format':'numberic','Value':'24643581','TargetCode':''}</v>
      </c>
    </row>
    <row r="145" spans="1:1" x14ac:dyDescent="0.25">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5">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5">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5">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x14ac:dyDescent="0.25">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x14ac:dyDescent="0.25">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x14ac:dyDescent="0.25">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5">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5">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5">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{'SheetId':'9e57442d-faa2-4732-bfe8-6082c7f4cc3b','UId':'21f3c77c-886e-43f3-9ba5-fdc740bf45a7','Col':4,'Row':11,'ColDynamic':4,'RowDynamic':8,'Format':'numberic','Value':'1610567776','TargetCode':''}</v>
      </c>
    </row>
    <row r="155" spans="1:1" x14ac:dyDescent="0.25">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{'SheetId':'9e57442d-faa2-4732-bfe8-6082c7f4cc3b','UId':'fff53ed1-05e1-4ac8-8249-2f48edf9fa14','Col':5,'Row':11,'ColDynamic':5,'RowDynamic':8,'Format':'numberic','Value':'1797330134','TargetCode':''}</v>
      </c>
    </row>
    <row r="156" spans="1:1" x14ac:dyDescent="0.25">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{'SheetId':'9e57442d-faa2-4732-bfe8-6082c7f4cc3b','UId':'c1a4252e-e2cb-4233-bed1-d3afc836ccc8','Col':6,'Row':11,'ColDynamic':6,'RowDynamic':8,'Format':'numberic','Value':'6708349613','TargetCode':''}</v>
      </c>
    </row>
    <row r="157" spans="1:1" x14ac:dyDescent="0.25">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{'SheetId':'9e57442d-faa2-4732-bfe8-6082c7f4cc3b','UId':'2b4c7218-ef2f-452d-80ea-cb1d29493e04','Col':4,'Row':12,'Format':'numberic','Value':'864202219','TargetCode':''}</v>
      </c>
    </row>
    <row r="158" spans="1:1" x14ac:dyDescent="0.25">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{'SheetId':'9e57442d-faa2-4732-bfe8-6082c7f4cc3b','UId':'2916fb19-bceb-454d-ad42-4fc7a299a2a3','Col':5,'Row':12,'Format':'numberic','Value':'747141923','TargetCode':''}</v>
      </c>
    </row>
    <row r="159" spans="1:1" x14ac:dyDescent="0.25">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{'SheetId':'9e57442d-faa2-4732-bfe8-6082c7f4cc3b','UId':'4e500903-fadf-4a73-8849-257ec68842d0','Col':6,'Row':12,'Format':'numberic','Value':'3284036424','TargetCode':''}</v>
      </c>
    </row>
    <row r="160" spans="1:1" x14ac:dyDescent="0.25">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5">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5">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5">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{'SheetId':'9e57442d-faa2-4732-bfe8-6082c7f4cc3b','UId':'157e5771-4dd4-4ed6-838c-69dd228515cd','Col':4,'Row':14,'ColDynamic':4,'RowDynamic':11,'Format':'numberic','Value':'103640487','TargetCode':''}</v>
      </c>
    </row>
    <row r="164" spans="1:1" x14ac:dyDescent="0.25">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{'SheetId':'9e57442d-faa2-4732-bfe8-6082c7f4cc3b','UId':'1e7708d3-6d2b-4639-8d85-59b3c9bf16f5','Col':5,'Row':14,'ColDynamic':5,'RowDynamic':11,'Format':'numberic','Value':'117801642','TargetCode':''}</v>
      </c>
    </row>
    <row r="165" spans="1:1" x14ac:dyDescent="0.25">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{'SheetId':'9e57442d-faa2-4732-bfe8-6082c7f4cc3b','UId':'18031c0a-5fc4-4a35-8331-a60cef3972fd','Col':6,'Row':14,'ColDynamic':6,'RowDynamic':11,'Format':'numberic','Value':'440395160','TargetCode':''}</v>
      </c>
    </row>
    <row r="166" spans="1:1" x14ac:dyDescent="0.25">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5">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5">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5">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5">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5">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5">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{'SheetId':'9e57442d-faa2-4732-bfe8-6082c7f4cc3b','UId':'963cdae6-2163-4975-9a2a-f08497c7292d','Col':4,'Row':17,'Format':'numberic','Value':'237187500','TargetCode':''}</v>
      </c>
    </row>
    <row r="173" spans="1:1" x14ac:dyDescent="0.25">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{'SheetId':'9e57442d-faa2-4732-bfe8-6082c7f4cc3b','UId':'85eed99f-bfdc-4be7-9967-72d9b1d67a5b','Col':5,'Row':17,'Format':'numberic','Value':'237187500','TargetCode':''}</v>
      </c>
    </row>
    <row r="174" spans="1:1" x14ac:dyDescent="0.25">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{'SheetId':'9e57442d-faa2-4732-bfe8-6082c7f4cc3b','UId':'a66486eb-4505-4714-830d-ba2c3c0c6cd7','Col':6,'Row':17,'Format':'numberic','Value':'948750000','TargetCode':''}</v>
      </c>
    </row>
    <row r="175" spans="1:1" x14ac:dyDescent="0.25">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5">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5">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5">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5">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5">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5">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x14ac:dyDescent="0.25">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x14ac:dyDescent="0.25">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x14ac:dyDescent="0.25">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5">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5">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5">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x14ac:dyDescent="0.25">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x14ac:dyDescent="0.25">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x14ac:dyDescent="0.25">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5">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5">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5">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{'SheetId':'9e57442d-faa2-4732-bfe8-6082c7f4cc3b','UId':'35799ba3-fea0-48d2-b27f-56054b206bd2','Col':4,'Row':24,'ColDynamic':4,'RowDynamic':23,'Format':'numberic','Value':'59142857','TargetCode':''}</v>
      </c>
    </row>
    <row r="194" spans="1:1" x14ac:dyDescent="0.25">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{'SheetId':'9e57442d-faa2-4732-bfe8-6082c7f4cc3b','UId':'1863aaae-65a9-4f9f-9c5d-b3b2a95e519b','Col':5,'Row':24,'ColDynamic':5,'RowDynamic':23,'Format':'numberic','Value':'48857143','TargetCode':''}</v>
      </c>
    </row>
    <row r="195" spans="1:1" x14ac:dyDescent="0.25">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{'SheetId':'9e57442d-faa2-4732-bfe8-6082c7f4cc3b','UId':'45a838e8-921d-463e-8daa-a5c771a772aa','Col':6,'Row':24,'ColDynamic':6,'RowDynamic':23,'Format':'numberic','Value':'108000000','TargetCode':''}</v>
      </c>
    </row>
    <row r="196" spans="1:1" x14ac:dyDescent="0.25">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5">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5">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5">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{'SheetId':'9e57442d-faa2-4732-bfe8-6082c7f4cc3b','UId':'1fe83977-2f78-4ce9-aa52-80fb62c52ad7','Col':4,'Row':26,'ColDynamic':4,'RowDynamic':19,'Format':'numberic','Value':'90000000','TargetCode':''}</v>
      </c>
    </row>
    <row r="200" spans="1:1" x14ac:dyDescent="0.25">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{'SheetId':'9e57442d-faa2-4732-bfe8-6082c7f4cc3b','UId':'3e45938a-8b15-4a28-8d4e-6889d6469db5','Col':5,'Row':26,'ColDynamic':5,'RowDynamic':19,'Format':'numberic','Value':'90000000','TargetCode':''}</v>
      </c>
    </row>
    <row r="201" spans="1:1" x14ac:dyDescent="0.25">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{'SheetId':'9e57442d-faa2-4732-bfe8-6082c7f4cc3b','UId':'3873886c-5e1c-44a4-ba3a-dae5f5accc8b','Col':6,'Row':26,'ColDynamic':6,'RowDynamic':19,'Format':'numberic','Value':'360000000','TargetCode':''}</v>
      </c>
    </row>
    <row r="202" spans="1:1" x14ac:dyDescent="0.25">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5">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5">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5">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5">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5">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5">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{'SheetId':'9e57442d-faa2-4732-bfe8-6082c7f4cc3b','UId':'581705f2-b558-44e2-8b63-817b7dd987f8','Col':4,'Row':29,'Format':'numberic','Value':'0','TargetCode':''}</v>
      </c>
    </row>
    <row r="209" spans="1:1" x14ac:dyDescent="0.25">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{'SheetId':'9e57442d-faa2-4732-bfe8-6082c7f4cc3b','UId':'a342e52b-1996-43bd-aad7-3f3a098098b1','Col':5,'Row':29,'Format':'numberic','Value':'36769819','TargetCode':''}</v>
      </c>
    </row>
    <row r="210" spans="1:1" x14ac:dyDescent="0.25">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{'SheetId':'9e57442d-faa2-4732-bfe8-6082c7f4cc3b','UId':'ae6443cc-5c55-4f1a-a361-ff2dd22018a3','Col':6,'Row':29,'Format':'numberic','Value':'36769819','TargetCode':''}</v>
      </c>
    </row>
    <row r="211" spans="1:1" x14ac:dyDescent="0.25">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5">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5">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5">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5">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5">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5">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{'SheetId':'9e57442d-faa2-4732-bfe8-6082c7f4cc3b','UId':'22eae942-46a3-4663-8bad-854ee399b27a','Col':4,'Row':32,'Format':'numberic','Value':'248564713','TargetCode':''}</v>
      </c>
    </row>
    <row r="218" spans="1:1" x14ac:dyDescent="0.25">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{'SheetId':'9e57442d-faa2-4732-bfe8-6082c7f4cc3b','UId':'e86bd792-47df-41d4-b178-07deae52a1d3','Col':5,'Row':32,'Format':'numberic','Value':'519269607','TargetCode':''}</v>
      </c>
    </row>
    <row r="219" spans="1:1" x14ac:dyDescent="0.25">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{'SheetId':'9e57442d-faa2-4732-bfe8-6082c7f4cc3b','UId':'38ae0936-1d1f-43c1-92bd-8403ec08cfeb','Col':6,'Row':32,'Format':'numberic','Value':'1520093210','TargetCode':''}</v>
      </c>
    </row>
    <row r="220" spans="1:1" x14ac:dyDescent="0.25">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5">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5">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5">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5">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5">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5">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{'SheetId':'9e57442d-faa2-4732-bfe8-6082c7f4cc3b','UId':'a2f958ce-55fd-4741-a0a1-bdcf0dd1c8ec','Col':4,'Row':35,'Format':'numberic','Value':'7830000','TargetCode':''}</v>
      </c>
    </row>
    <row r="227" spans="1:1" x14ac:dyDescent="0.25">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{'SheetId':'9e57442d-faa2-4732-bfe8-6082c7f4cc3b','UId':'393bdfde-2176-402e-9b16-331c74ac5995','Col':5,'Row':35,'Format':'numberic','Value':'302500','TargetCode':''}</v>
      </c>
    </row>
    <row r="228" spans="1:1" x14ac:dyDescent="0.25">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{'SheetId':'9e57442d-faa2-4732-bfe8-6082c7f4cc3b','UId':'61a21fd4-9c85-4c00-b1f5-a006461b16c9','Col':6,'Row':35,'Format':'numberic','Value':'10305000','TargetCode':''}</v>
      </c>
    </row>
    <row r="229" spans="1:1" x14ac:dyDescent="0.25">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5">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5">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5">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5">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5">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5">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{'SheetId':'9e57442d-faa2-4732-bfe8-6082c7f4cc3b','UId':'c95f90f6-640a-4331-b0e8-54422c753940','Col':4,'Row':38,'Format':'numberic','Value':'-736473116','TargetCode':''}</v>
      </c>
    </row>
    <row r="236" spans="1:1" x14ac:dyDescent="0.25">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{'SheetId':'9e57442d-faa2-4732-bfe8-6082c7f4cc3b','UId':'19caeda8-1e5a-4518-8250-4c15acb82c48','Col':5,'Row':38,'Format':'numberic','Value':'-1204928114','TargetCode':''}</v>
      </c>
    </row>
    <row r="237" spans="1:1" x14ac:dyDescent="0.25">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{'SheetId':'9e57442d-faa2-4732-bfe8-6082c7f4cc3b','UId':'d743182c-5853-46f3-8604-ad3aa58840b8','Col':6,'Row':38,'Format':'numberic','Value':'-3773852372','TargetCode':''}</v>
      </c>
    </row>
    <row r="238" spans="1:1" x14ac:dyDescent="0.25">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{'SheetId':'9e57442d-faa2-4732-bfe8-6082c7f4cc3b','UId':'5fb4cc84-0a90-4cae-ba19-392c839af798','Col':4,'Row':39,'Format':'numberic','Value':'11207232150','TargetCode':''}</v>
      </c>
    </row>
    <row r="239" spans="1:1" x14ac:dyDescent="0.25">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{'SheetId':'9e57442d-faa2-4732-bfe8-6082c7f4cc3b','UId':'c14dbefc-c01b-44b0-a577-6f17c0396290','Col':5,'Row':39,'Format':'numberic','Value':'44162780200','TargetCode':''}</v>
      </c>
    </row>
    <row r="240" spans="1:1" x14ac:dyDescent="0.25">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{'SheetId':'9e57442d-faa2-4732-bfe8-6082c7f4cc3b','UId':'d1eb0ab7-7a60-49c8-b8aa-39c894436edb','Col':6,'Row':39,'Format':'numberic','Value':'66828711750','TargetCode':''}</v>
      </c>
    </row>
    <row r="241" spans="1:1" x14ac:dyDescent="0.25">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{'SheetId':'9e57442d-faa2-4732-bfe8-6082c7f4cc3b','UId':'7dc5398f-c841-400c-850b-875a5c468e05','Col':4,'Row':40,'Format':'numberic','Value':'15218873986','TargetCode':''}</v>
      </c>
    </row>
    <row r="242" spans="1:1" x14ac:dyDescent="0.25">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{'SheetId':'9e57442d-faa2-4732-bfe8-6082c7f4cc3b','UId':'fa4fb11d-bd81-48b0-9ef6-a4ff2cd9d48a','Col':5,'Row':40,'Format':'numberic','Value':'35775092744','TargetCode':''}</v>
      </c>
    </row>
    <row r="243" spans="1:1" x14ac:dyDescent="0.25">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{'SheetId':'9e57442d-faa2-4732-bfe8-6082c7f4cc3b','UId':'73bb9d14-e1ea-4394-a083-b8a649641cf9','Col':6,'Row':40,'Format':'numberic','Value':'51044454804','TargetCode':''}</v>
      </c>
    </row>
    <row r="244" spans="1:1" x14ac:dyDescent="0.25">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{'SheetId':'9e57442d-faa2-4732-bfe8-6082c7f4cc3b','UId':'bab2e1a7-20d5-41fd-881b-9a21514bfc4f','Col':4,'Row':41,'Format':'numberic','Value':'-4011641836','TargetCode':''}</v>
      </c>
    </row>
    <row r="245" spans="1:1" x14ac:dyDescent="0.25">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{'SheetId':'9e57442d-faa2-4732-bfe8-6082c7f4cc3b','UId':'128100c2-b671-4904-a5a9-41069ed12784','Col':5,'Row':41,'Format':'numberic','Value':'8387687456','TargetCode':''}</v>
      </c>
    </row>
    <row r="246" spans="1:1" x14ac:dyDescent="0.25">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{'SheetId':'9e57442d-faa2-4732-bfe8-6082c7f4cc3b','UId':'04b06e65-b2eb-4858-bb0b-d72c0270f1f6','Col':6,'Row':41,'Format':'numberic','Value':'15784256946','TargetCode':''}</v>
      </c>
    </row>
    <row r="247" spans="1:1" x14ac:dyDescent="0.25">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{'SheetId':'9e57442d-faa2-4732-bfe8-6082c7f4cc3b','UId':'0c34f541-ad2d-4bff-9fce-284295e89335','Col':4,'Row':42,'Format':'numberic','Value':'10470759034','TargetCode':''}</v>
      </c>
    </row>
    <row r="248" spans="1:1" x14ac:dyDescent="0.25">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{'SheetId':'9e57442d-faa2-4732-bfe8-6082c7f4cc3b','UId':'a1069390-e9a5-41a9-8d0c-f5931f68451d','Col':5,'Row':42,'Format':'numberic','Value':'42957852086','TargetCode':''}</v>
      </c>
    </row>
    <row r="249" spans="1:1" x14ac:dyDescent="0.25">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{'SheetId':'9e57442d-faa2-4732-bfe8-6082c7f4cc3b','UId':'943a903f-8f0c-48d3-9a7d-d0f797c51f06','Col':6,'Row':42,'Format':'numberic','Value':'63054859378','TargetCode':''}</v>
      </c>
    </row>
    <row r="250" spans="1:1" x14ac:dyDescent="0.25">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{'SheetId':'9e57442d-faa2-4732-bfe8-6082c7f4cc3b','UId':'14ba2d4e-fc98-469f-8702-009a93d663bf','Col':4,'Row':43,'Format':'numberic','Value':'248447180244','TargetCode':''}</v>
      </c>
    </row>
    <row r="251" spans="1:1" x14ac:dyDescent="0.25">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{'SheetId':'9e57442d-faa2-4732-bfe8-6082c7f4cc3b','UId':'46dc8404-c63b-42c5-af20-35a421a3b5ab','Col':5,'Row':43,'Format':'numberic','Value':'259019374241','TargetCode':''}</v>
      </c>
    </row>
    <row r="252" spans="1:1" x14ac:dyDescent="0.25">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{'SheetId':'9e57442d-faa2-4732-bfe8-6082c7f4cc3b','UId':'a1137c7a-72fe-4907-952f-0a4daf353a5c','Col':6,'Row':43,'Format':'numberic','Value':'320350715305','TargetCode':''}</v>
      </c>
    </row>
    <row r="253" spans="1:1" x14ac:dyDescent="0.25">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{'SheetId':'9e57442d-faa2-4732-bfe8-6082c7f4cc3b','UId':'ae182ae4-ecb8-4b3e-87b1-02fe2b8c8c6e','Col':4,'Row':44,'Format':'numberic','Value':'50565482904','TargetCode':''}</v>
      </c>
    </row>
    <row r="254" spans="1:1" x14ac:dyDescent="0.25">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{'SheetId':'9e57442d-faa2-4732-bfe8-6082c7f4cc3b','UId':'c7c70708-3a08-4a71-8b5b-958036d28d83','Col':5,'Row':44,'Format':'numberic','Value':'-10572193997','TargetCode':''}</v>
      </c>
    </row>
    <row r="255" spans="1:1" x14ac:dyDescent="0.25">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{'SheetId':'9e57442d-faa2-4732-bfe8-6082c7f4cc3b','UId':'b56d1f06-ac4a-4581-bd76-0a7116bb9601','Col':6,'Row':44,'Format':'numberic','Value':'-21338052157','TargetCode':''}</v>
      </c>
    </row>
    <row r="256" spans="1:1" x14ac:dyDescent="0.25">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{'SheetId':'9e57442d-faa2-4732-bfe8-6082c7f4cc3b','UId':'071f8b6b-411a-4479-a1e0-68ae4989d4d4','Col':4,'Row':45,'Format':'numberic','Value':'10470759034','TargetCode':''}</v>
      </c>
    </row>
    <row r="257" spans="1:1" x14ac:dyDescent="0.25">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{'SheetId':'9e57442d-faa2-4732-bfe8-6082c7f4cc3b','UId':'649fe867-7540-4d27-809f-914ad09af55e','Col':5,'Row':45,'Format':'numberic','Value':'42957852086','TargetCode':''}</v>
      </c>
    </row>
    <row r="258" spans="1:1" x14ac:dyDescent="0.25">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{'SheetId':'9e57442d-faa2-4732-bfe8-6082c7f4cc3b','UId':'ce2f8942-9d48-4663-bc86-864ddeb2e9fb','Col':6,'Row':45,'Format':'numberic','Value':'63054859378','TargetCode':''}</v>
      </c>
    </row>
    <row r="259" spans="1:1" x14ac:dyDescent="0.25">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{'SheetId':'9e57442d-faa2-4732-bfe8-6082c7f4cc3b','UId':'da1428fc-0129-48bd-9cae-bcdc3527e7ff','Col':4,'Row':46,'Format':'numberic','Value':'0','TargetCode':''}</v>
      </c>
    </row>
    <row r="260" spans="1:1" x14ac:dyDescent="0.25">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{'SheetId':'9e57442d-faa2-4732-bfe8-6082c7f4cc3b','UId':'e59bf9b3-105f-46b2-a4c4-386837875fff','Col':5,'Row':46,'Format':'numberic','Value':'0','TargetCode':''}</v>
      </c>
    </row>
    <row r="261" spans="1:1" x14ac:dyDescent="0.25">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{'SheetId':'9e57442d-faa2-4732-bfe8-6082c7f4cc3b','UId':'190b7595-8f9e-458d-8990-f4ff2e021104','Col':6,'Row':46,'Format':'numberic','Value':'0','TargetCode':''}</v>
      </c>
    </row>
    <row r="262" spans="1:1" x14ac:dyDescent="0.25">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{'SheetId':'9e57442d-faa2-4732-bfe8-6082c7f4cc3b','UId':'26da4aec-6928-4f66-88a5-fdfd0ee643e5','Col':4,'Row':47,'Format':'numberic','Value':'40094723870','TargetCode':''}</v>
      </c>
    </row>
    <row r="263" spans="1:1" x14ac:dyDescent="0.25">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{'SheetId':'9e57442d-faa2-4732-bfe8-6082c7f4cc3b','UId':'9b98b4cd-1dc6-4f10-9fcd-3b02154fc346','Col':5,'Row':47,'Format':'numberic','Value':'-53530046083','TargetCode':''}</v>
      </c>
    </row>
    <row r="264" spans="1:1" x14ac:dyDescent="0.25">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{'SheetId':'9e57442d-faa2-4732-bfe8-6082c7f4cc3b','UId':'ab589e24-1208-4602-83e1-3b0d9a9ddac2','Col':6,'Row':47,'Format':'numberic','Value':'-84392911535','TargetCode':''}</v>
      </c>
    </row>
    <row r="265" spans="1:1" x14ac:dyDescent="0.25">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{'SheetId':'9e57442d-faa2-4732-bfe8-6082c7f4cc3b','UId':'a1e12271-7d9c-46e1-be1f-d3831e97dba6','Col':4,'Row':48,'Format':'numberic','Value':'299012663148','TargetCode':''}</v>
      </c>
    </row>
    <row r="266" spans="1:1" x14ac:dyDescent="0.25">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{'SheetId':'9e57442d-faa2-4732-bfe8-6082c7f4cc3b','UId':'85d94755-db4c-439e-8336-6cbb28df62be','Col':5,'Row':48,'Format':'numberic','Value':'248447180244','TargetCode':''}</v>
      </c>
    </row>
    <row r="267" spans="1:1" x14ac:dyDescent="0.25">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{'SheetId':'9e57442d-faa2-4732-bfe8-6082c7f4cc3b','UId':'d8a625ed-973b-4579-990b-8dd486f640c5','Col':6,'Row':48,'Format':'numberic','Value':'299012663148','TargetCode':''}</v>
      </c>
    </row>
    <row r="268" spans="1:1" x14ac:dyDescent="0.25">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x14ac:dyDescent="0.25">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x14ac:dyDescent="0.25">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x14ac:dyDescent="0.25">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x14ac:dyDescent="0.25">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x14ac:dyDescent="0.25">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x14ac:dyDescent="0.25">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5">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5">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5">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5">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5">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5">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5">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x14ac:dyDescent="0.25">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x14ac:dyDescent="0.25">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x14ac:dyDescent="0.25">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x14ac:dyDescent="0.25">
      <c r="A285" t="str">
        <f>CONCATENATE("{'SheetId':'1deb9a6e-dc5a-4908-87cc-034ee9747e20'",",","'UId':'1e992cf2-7118-4214-a559-0195c8884aea'",",'Col':",COLUMN(BCDanhMucDauTu_06029!A37),",'Row':",ROW(BCDanhMucDauTu_06029!A37),",","'ColDynamic':",COLUMN(BCDanhMucDauTu_06029!A3),",","'RowDynamic':",ROW(BCDanhMucDauTu_06029!A3),",","'Format':'numberic'",",'Value':'",SUBSTITUTE(BCDanhMucDauTu_06029!A37,"'","\'"),"','TargetCode':''}")</f>
        <v>{'SheetId':'1deb9a6e-dc5a-4908-87cc-034ee9747e20','UId':'1e992cf2-7118-4214-a559-0195c8884aea','Col':1,'Row':37,'ColDynamic':1,'RowDynamic':3,'Format':'numberic','Value':' ','TargetCode':''}</v>
      </c>
    </row>
    <row r="286" spans="1:1" x14ac:dyDescent="0.25">
      <c r="A286" t="str">
        <f>CONCATENATE("{'SheetId':'1deb9a6e-dc5a-4908-87cc-034ee9747e20'",",","'UId':'4f882b80-9e4d-4d19-8537-405badf59571'",",'Col':",COLUMN(BCDanhMucDauTu_06029!B37),",'Row':",ROW(BCDanhMucDauTu_06029!B37),",","'ColDynamic':",COLUMN(BCDanhMucDauTu_06029!B3),",","'RowDynamic':",ROW(BCDanhMucDauTu_06029!B3),",","'Format':'string'",",'Value':'",SUBSTITUTE(BCDanhMucDauTu_06029!B37,"'","\'"),"','TargetCode':''}")</f>
        <v>{'SheetId':'1deb9a6e-dc5a-4908-87cc-034ee9747e20','UId':'4f882b80-9e4d-4d19-8537-405badf59571','Col':2,'Row':37,'ColDynamic':2,'RowDynamic':3,'Format':'string','Value':'Tổng','TargetCode':''}</v>
      </c>
    </row>
    <row r="287" spans="1:1" x14ac:dyDescent="0.25">
      <c r="A287" t="str">
        <f>CONCATENATE("{'SheetId':'1deb9a6e-dc5a-4908-87cc-034ee9747e20'",",","'UId':'5250f607-5010-4670-bb67-dda35efb42cd'",",'Col':",COLUMN(BCDanhMucDauTu_06029!C37),",'Row':",ROW(BCDanhMucDauTu_06029!C37),",","'ColDynamic':",COLUMN(BCDanhMucDauTu_06029!C3),",","'RowDynamic':",ROW(BCDanhMucDauTu_06029!C3),",","'Format':'numberic'",",'Value':'",SUBSTITUTE(BCDanhMucDauTu_06029!C37,"'","\'"),"','TargetCode':''}")</f>
        <v>{'SheetId':'1deb9a6e-dc5a-4908-87cc-034ee9747e20','UId':'5250f607-5010-4670-bb67-dda35efb42cd','Col':3,'Row':37,'ColDynamic':3,'RowDynamic':3,'Format':'numberic','Value':'2247','TargetCode':''}</v>
      </c>
    </row>
    <row r="288" spans="1:1" x14ac:dyDescent="0.25">
      <c r="A288" t="str">
        <f>CONCATENATE("{'SheetId':'1deb9a6e-dc5a-4908-87cc-034ee9747e20'",",","'UId':'428c865a-7282-4f58-bc89-20f1b0217190'",",'Col':",COLUMN(BCDanhMucDauTu_06029!D37),",'Row':",ROW(BCDanhMucDauTu_06029!D37),",","'ColDynamic':",COLUMN(BCDanhMucDauTu_06029!D3),",","'RowDynamic':",ROW(BCDanhMucDauTu_06029!D3),",","'Format':'numberic'",",'Value':'",SUBSTITUTE(BCDanhMucDauTu_06029!D37,"'","\'"),"','TargetCode':''}")</f>
        <v>{'SheetId':'1deb9a6e-dc5a-4908-87cc-034ee9747e20','UId':'428c865a-7282-4f58-bc89-20f1b0217190','Col':4,'Row':37,'ColDynamic':4,'RowDynamic':3,'Format':'numberic','Value':'','TargetCode':''}</v>
      </c>
    </row>
    <row r="289" spans="1:1" x14ac:dyDescent="0.25">
      <c r="A289" t="str">
        <f>CONCATENATE("{'SheetId':'1deb9a6e-dc5a-4908-87cc-034ee9747e20'",",","'UId':'9592905c-7577-459a-bf73-e7d1733cf17a'",",'Col':",COLUMN(BCDanhMucDauTu_06029!E37),",'Row':",ROW(BCDanhMucDauTu_06029!E37),",","'ColDynamic':",COLUMN(BCDanhMucDauTu_06029!E3),",","'RowDynamic':",ROW(BCDanhMucDauTu_06029!E3),",","'Format':'numberic'",",'Value':'",SUBSTITUTE(BCDanhMucDauTu_06029!E37,"'","\'"),"','TargetCode':''}")</f>
        <v>{'SheetId':'1deb9a6e-dc5a-4908-87cc-034ee9747e20','UId':'9592905c-7577-459a-bf73-e7d1733cf17a','Col':5,'Row':37,'ColDynamic':5,'RowDynamic':3,'Format':'numberic','Value':'','TargetCode':''}</v>
      </c>
    </row>
    <row r="290" spans="1:1" x14ac:dyDescent="0.25">
      <c r="A290" t="str">
        <f>CONCATENATE("{'SheetId':'1deb9a6e-dc5a-4908-87cc-034ee9747e20'",",","'UId':'a9e4466a-def7-4534-a075-0e61b1888eec'",",'Col':",COLUMN(BCDanhMucDauTu_06029!F37),",'Row':",ROW(BCDanhMucDauTu_06029!F37),",","'ColDynamic':",COLUMN(BCDanhMucDauTu_06029!F3),",","'RowDynamic':",ROW(BCDanhMucDauTu_06029!F3),",","'Format':'numberic'",",'Value':'",SUBSTITUTE(BCDanhMucDauTu_06029!F37,"'","\'"),"','TargetCode':''}")</f>
        <v>{'SheetId':'1deb9a6e-dc5a-4908-87cc-034ee9747e20','UId':'a9e4466a-def7-4534-a075-0e61b1888eec','Col':6,'Row':37,'ColDynamic':6,'RowDynamic':3,'Format':'numberic','Value':'266935116650','TargetCode':''}</v>
      </c>
    </row>
    <row r="291" spans="1:1" x14ac:dyDescent="0.25">
      <c r="A291" t="str">
        <f>CONCATENATE("{'SheetId':'1deb9a6e-dc5a-4908-87cc-034ee9747e20'",",","'UId':'13379930-3d0b-4576-86a6-aee55aa73fef'",",'Col':",COLUMN(BCDanhMucDauTu_06029!G37),",'Row':",ROW(BCDanhMucDauTu_06029!G37),",","'ColDynamic':",COLUMN(BCDanhMucDauTu_06029!G3),",","'RowDynamic':",ROW(BCDanhMucDauTu_06029!G3),",","'Format':'numberic'",",'Value':'",SUBSTITUTE(BCDanhMucDauTu_06029!G37,"'","\'"),"','TargetCode':''}")</f>
        <v>{'SheetId':'1deb9a6e-dc5a-4908-87cc-034ee9747e20','UId':'13379930-3d0b-4576-86a6-aee55aa73fef','Col':7,'Row':37,'ColDynamic':7,'RowDynamic':3,'Format':'numberic','Value':'0.880860535282864','TargetCode':''}</v>
      </c>
    </row>
    <row r="292" spans="1:1" x14ac:dyDescent="0.25">
      <c r="A292" t="str">
        <f>CONCATENATE("{'SheetId':'1deb9a6e-dc5a-4908-87cc-034ee9747e20'",",","'UId':'17931870-911c-4fad-afd5-7ec649ba087b'",",'Col':",COLUMN(BCDanhMucDauTu_06029!D38),",'Row':",ROW(BCDanhMucDauTu_06029!D38),",","'Format':'numberic'",",'Value':'",SUBSTITUTE(BCDanhMucDauTu_06029!D38,"'","\'"),"','TargetCode':''}")</f>
        <v>{'SheetId':'1deb9a6e-dc5a-4908-87cc-034ee9747e20','UId':'17931870-911c-4fad-afd5-7ec649ba087b','Col':4,'Row':38,'Format':'numberic','Value':'','TargetCode':''}</v>
      </c>
    </row>
    <row r="293" spans="1:1" x14ac:dyDescent="0.25">
      <c r="A293" t="str">
        <f>CONCATENATE("{'SheetId':'1deb9a6e-dc5a-4908-87cc-034ee9747e20'",",","'UId':'8e29656a-72a1-4698-a2d4-ab43c77220a4'",",'Col':",COLUMN(BCDanhMucDauTu_06029!E38),",'Row':",ROW(BCDanhMucDauTu_06029!E38),",","'Format':'numberic'",",'Value':'",SUBSTITUTE(BCDanhMucDauTu_06029!E38,"'","\'"),"','TargetCode':''}")</f>
        <v>{'SheetId':'1deb9a6e-dc5a-4908-87cc-034ee9747e20','UId':'8e29656a-72a1-4698-a2d4-ab43c77220a4','Col':5,'Row':38,'Format':'numberic','Value':'','TargetCode':''}</v>
      </c>
    </row>
    <row r="294" spans="1:1" x14ac:dyDescent="0.25">
      <c r="A294" t="str">
        <f>CONCATENATE("{'SheetId':'1deb9a6e-dc5a-4908-87cc-034ee9747e20'",",","'UId':'5fe96b01-5f18-4f07-ac34-11fa669457a4'",",'Col':",COLUMN(BCDanhMucDauTu_06029!F38),",'Row':",ROW(BCDanhMucDauTu_06029!F38),",","'Format':'numberic'",",'Value':'",SUBSTITUTE(BCDanhMucDauTu_06029!F38,"'","\'"),"','TargetCode':''}")</f>
        <v>{'SheetId':'1deb9a6e-dc5a-4908-87cc-034ee9747e20','UId':'5fe96b01-5f18-4f07-ac34-11fa669457a4','Col':6,'Row':38,'Format':'numberic','Value':'','TargetCode':''}</v>
      </c>
    </row>
    <row r="295" spans="1:1" x14ac:dyDescent="0.25">
      <c r="A295" t="str">
        <f>CONCATENATE("{'SheetId':'1deb9a6e-dc5a-4908-87cc-034ee9747e20'",",","'UId':'9d206dcc-b016-47b5-a344-791067be02d5'",",'Col':",COLUMN(BCDanhMucDauTu_06029!G38),",'Row':",ROW(BCDanhMucDauTu_06029!G38),",","'Format':'numberic'",",'Value':'",SUBSTITUTE(BCDanhMucDauTu_06029!G38,"'","\'"),"','TargetCode':''}")</f>
        <v>{'SheetId':'1deb9a6e-dc5a-4908-87cc-034ee9747e20','UId':'9d206dcc-b016-47b5-a344-791067be02d5','Col':7,'Row':38,'Format':'numberic','Value':'','TargetCode':''}</v>
      </c>
    </row>
    <row r="296" spans="1:1" x14ac:dyDescent="0.25">
      <c r="A296" t="str">
        <f>CONCATENATE("{'SheetId':'1deb9a6e-dc5a-4908-87cc-034ee9747e20'",",","'UId':'d149d88b-77fb-4541-8798-63154426abc2'",",'Col':",COLUMN(BCDanhMucDauTu_06029!A40),",'Row':",ROW(BCDanhMucDauTu_06029!A40),",","'ColDynamic':",COLUMN(BCDanhMucDauTu_06029!A38),",","'RowDynamic':",ROW(BCDanhMucDauTu_06029!A38),",","'Format':'numberic'",",'Value':'",SUBSTITUTE(BCDanhMucDauTu_06029!A40,"'","\'"),"','TargetCode':''}")</f>
        <v>{'SheetId':'1deb9a6e-dc5a-4908-87cc-034ee9747e20','UId':'d149d88b-77fb-4541-8798-63154426abc2','Col':1,'Row':40,'ColDynamic':1,'RowDynamic':38,'Format':'numberic','Value':' ','TargetCode':''}</v>
      </c>
    </row>
    <row r="297" spans="1:1" x14ac:dyDescent="0.25">
      <c r="A297" t="str">
        <f>CONCATENATE("{'SheetId':'1deb9a6e-dc5a-4908-87cc-034ee9747e20'",",","'UId':'63355adb-73ff-4fd6-a4ee-6353f3830628'",",'Col':",COLUMN(BCDanhMucDauTu_06029!B40),",'Row':",ROW(BCDanhMucDauTu_06029!B40),",","'ColDynamic':",COLUMN(BCDanhMucDauTu_06029!B38),",","'RowDynamic':",ROW(BCDanhMucDauTu_06029!B38),",","'Format':'string'",",'Value':'",SUBSTITUTE(BCDanhMucDauTu_06029!B40,"'","\'"),"','TargetCode':''}")</f>
        <v>{'SheetId':'1deb9a6e-dc5a-4908-87cc-034ee9747e20','UId':'63355adb-73ff-4fd6-a4ee-6353f3830628','Col':2,'Row':40,'ColDynamic':2,'RowDynamic':38,'Format':'string','Value':'Tổng','TargetCode':''}</v>
      </c>
    </row>
    <row r="298" spans="1:1" x14ac:dyDescent="0.25">
      <c r="A298" t="str">
        <f>CONCATENATE("{'SheetId':'1deb9a6e-dc5a-4908-87cc-034ee9747e20'",",","'UId':'34e26121-8d4b-46bb-836d-3cc1913c6909'",",'Col':",COLUMN(BCDanhMucDauTu_06029!C40),",'Row':",ROW(BCDanhMucDauTu_06029!C40),",","'ColDynamic':",COLUMN(BCDanhMucDauTu_06029!C38),",","'RowDynamic':",ROW(BCDanhMucDauTu_06029!C38),",","'Format':'numberic'",",'Value':'",SUBSTITUTE(BCDanhMucDauTu_06029!C40,"'","\'"),"','TargetCode':''}")</f>
        <v>{'SheetId':'1deb9a6e-dc5a-4908-87cc-034ee9747e20','UId':'34e26121-8d4b-46bb-836d-3cc1913c6909','Col':3,'Row':40,'ColDynamic':3,'RowDynamic':38,'Format':'numberic','Value':'2249','TargetCode':''}</v>
      </c>
    </row>
    <row r="299" spans="1:1" x14ac:dyDescent="0.25">
      <c r="A299" t="str">
        <f>CONCATENATE("{'SheetId':'1deb9a6e-dc5a-4908-87cc-034ee9747e20'",",","'UId':'dcb7503a-9941-4910-9dba-c04cd291c91d'",",'Col':",COLUMN(BCDanhMucDauTu_06029!D40),",'Row':",ROW(BCDanhMucDauTu_06029!D40),",","'ColDynamic':",COLUMN(BCDanhMucDauTu_06029!D38),",","'RowDynamic':",ROW(BCDanhMucDauTu_06029!D38),",","'Format':'numberic'",",'Value':'",SUBSTITUTE(BCDanhMucDauTu_06029!D40,"'","\'"),"','TargetCode':''}")</f>
        <v>{'SheetId':'1deb9a6e-dc5a-4908-87cc-034ee9747e20','UId':'dcb7503a-9941-4910-9dba-c04cd291c91d','Col':4,'Row':40,'ColDynamic':4,'RowDynamic':38,'Format':'numberic','Value':'','TargetCode':''}</v>
      </c>
    </row>
    <row r="300" spans="1:1" x14ac:dyDescent="0.25">
      <c r="A300" t="str">
        <f>CONCATENATE("{'SheetId':'1deb9a6e-dc5a-4908-87cc-034ee9747e20'",",","'UId':'9ff33d6c-3426-46f5-98c3-f1cc3c6c563e'",",'Col':",COLUMN(BCDanhMucDauTu_06029!E40),",'Row':",ROW(BCDanhMucDauTu_06029!E40),",","'ColDynamic':",COLUMN(BCDanhMucDauTu_06029!E38),",","'RowDynamic':",ROW(BCDanhMucDauTu_06029!E38),",","'Format':'numberic'",",'Value':'",SUBSTITUTE(BCDanhMucDauTu_06029!E40,"'","\'"),"','TargetCode':''}")</f>
        <v>{'SheetId':'1deb9a6e-dc5a-4908-87cc-034ee9747e20','UId':'9ff33d6c-3426-46f5-98c3-f1cc3c6c563e','Col':5,'Row':40,'ColDynamic':5,'RowDynamic':38,'Format':'numberic','Value':'','TargetCode':''}</v>
      </c>
    </row>
    <row r="301" spans="1:1" x14ac:dyDescent="0.25">
      <c r="A301" t="str">
        <f>CONCATENATE("{'SheetId':'1deb9a6e-dc5a-4908-87cc-034ee9747e20'",",","'UId':'196bc559-44ca-4c84-bc88-37e0b2b7c0ca'",",'Col':",COLUMN(BCDanhMucDauTu_06029!F40),",'Row':",ROW(BCDanhMucDauTu_06029!F40),",","'ColDynamic':",COLUMN(BCDanhMucDauTu_06029!F38),",","'RowDynamic':",ROW(BCDanhMucDauTu_06029!F38),",","'Format':'numberic'",",'Value':'",SUBSTITUTE(BCDanhMucDauTu_06029!F40,"'","\'"),"','TargetCode':''}")</f>
        <v>{'SheetId':'1deb9a6e-dc5a-4908-87cc-034ee9747e20','UId':'196bc559-44ca-4c84-bc88-37e0b2b7c0ca','Col':6,'Row':40,'ColDynamic':6,'RowDynamic':38,'Format':'numberic','Value':'0','TargetCode':''}</v>
      </c>
    </row>
    <row r="302" spans="1:1" x14ac:dyDescent="0.25">
      <c r="A302" t="str">
        <f>CONCATENATE("{'SheetId':'1deb9a6e-dc5a-4908-87cc-034ee9747e20'",",","'UId':'76830a4a-49b3-4200-8f4c-2ccbb1a8164a'",",'Col':",COLUMN(BCDanhMucDauTu_06029!G40),",'Row':",ROW(BCDanhMucDauTu_06029!G40),",","'ColDynamic':",COLUMN(BCDanhMucDauTu_06029!G38),",","'RowDynamic':",ROW(BCDanhMucDauTu_06029!G38),",","'Format':'numberic'",",'Value':'",SUBSTITUTE(BCDanhMucDauTu_06029!G40,"'","\'"),"','TargetCode':''}")</f>
        <v>{'SheetId':'1deb9a6e-dc5a-4908-87cc-034ee9747e20','UId':'76830a4a-49b3-4200-8f4c-2ccbb1a8164a','Col':7,'Row':40,'ColDynamic':7,'RowDynamic':38,'Format':'numberic','Value':'0','TargetCode':''}</v>
      </c>
    </row>
    <row r="303" spans="1:1" x14ac:dyDescent="0.25">
      <c r="A303" t="str">
        <f>CONCATENATE("{'SheetId':'1deb9a6e-dc5a-4908-87cc-034ee9747e20'",",","'UId':'c5e58da8-6303-4f4b-8cfb-be632ed7700b'",",'Col':",COLUMN(BCDanhMucDauTu_06029!D41),",'Row':",ROW(BCDanhMucDauTu_06029!D41),",","'Format':'numberic'",",'Value':'",SUBSTITUTE(BCDanhMucDauTu_06029!D41,"'","\'"),"','TargetCode':''}")</f>
        <v>{'SheetId':'1deb9a6e-dc5a-4908-87cc-034ee9747e20','UId':'c5e58da8-6303-4f4b-8cfb-be632ed7700b','Col':4,'Row':41,'Format':'numberic','Value':'','TargetCode':''}</v>
      </c>
    </row>
    <row r="304" spans="1:1" x14ac:dyDescent="0.25">
      <c r="A304" t="str">
        <f>CONCATENATE("{'SheetId':'1deb9a6e-dc5a-4908-87cc-034ee9747e20'",",","'UId':'00ea0783-aace-414b-8975-b7b78127300d'",",'Col':",COLUMN(BCDanhMucDauTu_06029!E41),",'Row':",ROW(BCDanhMucDauTu_06029!E41),",","'Format':'numberic'",",'Value':'",SUBSTITUTE(BCDanhMucDauTu_06029!E41,"'","\'"),"','TargetCode':''}")</f>
        <v>{'SheetId':'1deb9a6e-dc5a-4908-87cc-034ee9747e20','UId':'00ea0783-aace-414b-8975-b7b78127300d','Col':5,'Row':41,'Format':'numberic','Value':'','TargetCode':''}</v>
      </c>
    </row>
    <row r="305" spans="1:1" x14ac:dyDescent="0.25">
      <c r="A305" t="str">
        <f>CONCATENATE("{'SheetId':'1deb9a6e-dc5a-4908-87cc-034ee9747e20'",",","'UId':'399d8c6f-4901-44ca-8111-9e12f616c487'",",'Col':",COLUMN(BCDanhMucDauTu_06029!F41),",'Row':",ROW(BCDanhMucDauTu_06029!F41),",","'Format':'numberic'",",'Value':'",SUBSTITUTE(BCDanhMucDauTu_06029!F41,"'","\'"),"','TargetCode':''}")</f>
        <v>{'SheetId':'1deb9a6e-dc5a-4908-87cc-034ee9747e20','UId':'399d8c6f-4901-44ca-8111-9e12f616c487','Col':6,'Row':41,'Format':'numberic','Value':'','TargetCode':''}</v>
      </c>
    </row>
    <row r="306" spans="1:1" x14ac:dyDescent="0.25">
      <c r="A306" t="str">
        <f>CONCATENATE("{'SheetId':'1deb9a6e-dc5a-4908-87cc-034ee9747e20'",",","'UId':'2cdda7fd-cb87-47da-8e30-06a3709bd609'",",'Col':",COLUMN(BCDanhMucDauTu_06029!G41),",'Row':",ROW(BCDanhMucDauTu_06029!G41),",","'Format':'numberic'",",'Value':'",SUBSTITUTE(BCDanhMucDauTu_06029!G41,"'","\'"),"','TargetCode':''}")</f>
        <v>{'SheetId':'1deb9a6e-dc5a-4908-87cc-034ee9747e20','UId':'2cdda7fd-cb87-47da-8e30-06a3709bd609','Col':7,'Row':41,'Format':'numberic','Value':'','TargetCode':''}</v>
      </c>
    </row>
    <row r="307" spans="1:1" x14ac:dyDescent="0.25">
      <c r="A307" t="str">
        <f>CONCATENATE("{'SheetId':'1deb9a6e-dc5a-4908-87cc-034ee9747e20'",",","'UId':'b8c20cc2-e76a-461c-ace9-e83abfcc1775'",",'Col':",COLUMN(BCDanhMucDauTu_06029!A45),",'Row':",ROW(BCDanhMucDauTu_06029!A45),",","'ColDynamic':",COLUMN(BCDanhMucDauTu_06029!A46),",","'RowDynamic':",ROW(BCDanhMucDauTu_06029!A46),",","'Format':'numberic'",",'Value':'",SUBSTITUTE(BCDanhMucDauTu_06029!A45,"'","\'"),"','TargetCode':''}")</f>
        <v>{'SheetId':'1deb9a6e-dc5a-4908-87cc-034ee9747e20','UId':'b8c20cc2-e76a-461c-ace9-e83abfcc1775','Col':1,'Row':45,'ColDynamic':1,'RowDynamic':46,'Format':'numberic','Value':' ','TargetCode':''}</v>
      </c>
    </row>
    <row r="308" spans="1:1" x14ac:dyDescent="0.25">
      <c r="A308" t="str">
        <f>CONCATENATE("{'SheetId':'1deb9a6e-dc5a-4908-87cc-034ee9747e20'",",","'UId':'e6fa0887-9c0a-49b1-a5d5-d55f5bee7d17'",",'Col':",COLUMN(BCDanhMucDauTu_06029!B45),",'Row':",ROW(BCDanhMucDauTu_06029!B45),",","'ColDynamic':",COLUMN(BCDanhMucDauTu_06029!B46),",","'RowDynamic':",ROW(BCDanhMucDauTu_06029!B46),",","'Format':'string'",",'Value':'",SUBSTITUTE(BCDanhMucDauTu_06029!B45,"'","\'"),"','TargetCode':''}")</f>
        <v>{'SheetId':'1deb9a6e-dc5a-4908-87cc-034ee9747e20','UId':'e6fa0887-9c0a-49b1-a5d5-d55f5bee7d17','Col':2,'Row':45,'ColDynamic':2,'RowDynamic':46,'Format':'string','Value':'Tổng','TargetCode':''}</v>
      </c>
    </row>
    <row r="309" spans="1:1" x14ac:dyDescent="0.25">
      <c r="A309" t="str">
        <f>CONCATENATE("{'SheetId':'1deb9a6e-dc5a-4908-87cc-034ee9747e20'",",","'UId':'6a029111-438c-4c2c-a425-15433a16ea47'",",'Col':",COLUMN(BCDanhMucDauTu_06029!C45),",'Row':",ROW(BCDanhMucDauTu_06029!C45),",","'ColDynamic':",COLUMN(BCDanhMucDauTu_06029!C46),",","'RowDynamic':",ROW(BCDanhMucDauTu_06029!C46),",","'Format':'numberic'",",'Value':'",SUBSTITUTE(BCDanhMucDauTu_06029!C45,"'","\'"),"','TargetCode':''}")</f>
        <v>{'SheetId':'1deb9a6e-dc5a-4908-87cc-034ee9747e20','UId':'6a029111-438c-4c2c-a425-15433a16ea47','Col':3,'Row':45,'ColDynamic':3,'RowDynamic':46,'Format':'numberic','Value':'2252','TargetCode':''}</v>
      </c>
    </row>
    <row r="310" spans="1:1" x14ac:dyDescent="0.25">
      <c r="A310" t="str">
        <f>CONCATENATE("{'SheetId':'1deb9a6e-dc5a-4908-87cc-034ee9747e20'",",","'UId':'2af5b400-8abe-46e3-8b64-7efb4d13db84'",",'Col':",COLUMN(BCDanhMucDauTu_06029!D45),",'Row':",ROW(BCDanhMucDauTu_06029!D45),",","'ColDynamic':",COLUMN(BCDanhMucDauTu_06029!D46),",","'RowDynamic':",ROW(BCDanhMucDauTu_06029!D46),",","'Format':'numberic'",",'Value':'",SUBSTITUTE(BCDanhMucDauTu_06029!D45,"'","\'"),"','TargetCode':''}")</f>
        <v>{'SheetId':'1deb9a6e-dc5a-4908-87cc-034ee9747e20','UId':'2af5b400-8abe-46e3-8b64-7efb4d13db84','Col':4,'Row':45,'ColDynamic':4,'RowDynamic':46,'Format':'numberic','Value':'','TargetCode':''}</v>
      </c>
    </row>
    <row r="311" spans="1:1" x14ac:dyDescent="0.25">
      <c r="A311" t="str">
        <f>CONCATENATE("{'SheetId':'1deb9a6e-dc5a-4908-87cc-034ee9747e20'",",","'UId':'142640d6-6a87-400c-bc3e-fd34124b8a95'",",'Col':",COLUMN(BCDanhMucDauTu_06029!E45),",'Row':",ROW(BCDanhMucDauTu_06029!E45),",","'ColDynamic':",COLUMN(BCDanhMucDauTu_06029!E46),",","'RowDynamic':",ROW(BCDanhMucDauTu_06029!E46),",","'Format':'numberic'",",'Value':'",SUBSTITUTE(BCDanhMucDauTu_06029!E45,"'","\'"),"','TargetCode':''}")</f>
        <v>{'SheetId':'1deb9a6e-dc5a-4908-87cc-034ee9747e20','UId':'142640d6-6a87-400c-bc3e-fd34124b8a95','Col':5,'Row':45,'ColDynamic':5,'RowDynamic':46,'Format':'numberic','Value':'','TargetCode':''}</v>
      </c>
    </row>
    <row r="312" spans="1:1" x14ac:dyDescent="0.25">
      <c r="A312" t="str">
        <f>CONCATENATE("{'SheetId':'1deb9a6e-dc5a-4908-87cc-034ee9747e20'",",","'UId':'a4748164-33b9-46bd-8561-e8b3f76700ee'",",'Col':",COLUMN(BCDanhMucDauTu_06029!F45),",'Row':",ROW(BCDanhMucDauTu_06029!F45),",","'ColDynamic':",COLUMN(BCDanhMucDauTu_06029!F46),",","'RowDynamic':",ROW(BCDanhMucDauTu_06029!F46),",","'Format':'numberic'",",'Value':'",SUBSTITUTE(BCDanhMucDauTu_06029!F45,"'","\'"),"','TargetCode':''}")</f>
        <v>{'SheetId':'1deb9a6e-dc5a-4908-87cc-034ee9747e20','UId':'a4748164-33b9-46bd-8561-e8b3f76700ee','Col':6,'Row':45,'ColDynamic':6,'RowDynamic':46,'Format':'numberic','Value':'0','TargetCode':''}</v>
      </c>
    </row>
    <row r="313" spans="1:1" x14ac:dyDescent="0.25">
      <c r="A313" t="str">
        <f>CONCATENATE("{'SheetId':'1deb9a6e-dc5a-4908-87cc-034ee9747e20'",",","'UId':'8b15b2dd-95b7-4075-8cb9-63831db4f74a'",",'Col':",COLUMN(BCDanhMucDauTu_06029!G45),",'Row':",ROW(BCDanhMucDauTu_06029!G45),",","'ColDynamic':",COLUMN(BCDanhMucDauTu_06029!G46),",","'RowDynamic':",ROW(BCDanhMucDauTu_06029!G46),",","'Format':'numberic'",",'Value':'",SUBSTITUTE(BCDanhMucDauTu_06029!G45,"'","\'"),"','TargetCode':''}")</f>
        <v>{'SheetId':'1deb9a6e-dc5a-4908-87cc-034ee9747e20','UId':'8b15b2dd-95b7-4075-8cb9-63831db4f74a','Col':7,'Row':45,'ColDynamic':7,'RowDynamic':46,'Format':'numberic','Value':'0','TargetCode':''}</v>
      </c>
    </row>
    <row r="314" spans="1:1" x14ac:dyDescent="0.25">
      <c r="A314" t="str">
        <f>CONCATENATE("{'SheetId':'1deb9a6e-dc5a-4908-87cc-034ee9747e20'",",","'UId':'fe496e11-6071-47ac-9042-fb59341ce9d3'",",'Col':",COLUMN(BCDanhMucDauTu_06029!D46),",'Row':",ROW(BCDanhMucDauTu_06029!D46),",","'Format':'numberic'",",'Value':'",SUBSTITUTE(BCDanhMucDauTu_06029!D46,"'","\'"),"','TargetCode':''}")</f>
        <v>{'SheetId':'1deb9a6e-dc5a-4908-87cc-034ee9747e20','UId':'fe496e11-6071-47ac-9042-fb59341ce9d3','Col':4,'Row':46,'Format':'numberic','Value':'','TargetCode':''}</v>
      </c>
    </row>
    <row r="315" spans="1:1" x14ac:dyDescent="0.25">
      <c r="A315" t="str">
        <f>CONCATENATE("{'SheetId':'1deb9a6e-dc5a-4908-87cc-034ee9747e20'",",","'UId':'8f08a933-d633-4287-845a-9819dc196996'",",'Col':",COLUMN(BCDanhMucDauTu_06029!E46),",'Row':",ROW(BCDanhMucDauTu_06029!E46),",","'Format':'numberic'",",'Value':'",SUBSTITUTE(BCDanhMucDauTu_06029!E46,"'","\'"),"','TargetCode':''}")</f>
        <v>{'SheetId':'1deb9a6e-dc5a-4908-87cc-034ee9747e20','UId':'8f08a933-d633-4287-845a-9819dc196996','Col':5,'Row':46,'Format':'numberic','Value':'','TargetCode':''}</v>
      </c>
    </row>
    <row r="316" spans="1:1" x14ac:dyDescent="0.25">
      <c r="A316" t="str">
        <f>CONCATENATE("{'SheetId':'1deb9a6e-dc5a-4908-87cc-034ee9747e20'",",","'UId':'dad551f4-82a6-49f9-9019-06cb4c328a89'",",'Col':",COLUMN(BCDanhMucDauTu_06029!F46),",'Row':",ROW(BCDanhMucDauTu_06029!F46),",","'Format':'numberic'",",'Value':'",SUBSTITUTE(BCDanhMucDauTu_06029!F46,"'","\'"),"','TargetCode':''}")</f>
        <v>{'SheetId':'1deb9a6e-dc5a-4908-87cc-034ee9747e20','UId':'dad551f4-82a6-49f9-9019-06cb4c328a89','Col':6,'Row':46,'Format':'numberic','Value':'','TargetCode':''}</v>
      </c>
    </row>
    <row r="317" spans="1:1" x14ac:dyDescent="0.25">
      <c r="A317" t="str">
        <f>CONCATENATE("{'SheetId':'1deb9a6e-dc5a-4908-87cc-034ee9747e20'",",","'UId':'7bf94847-0bfe-4d96-ab7a-1ce79d9343f5'",",'Col':",COLUMN(BCDanhMucDauTu_06029!G46),",'Row':",ROW(BCDanhMucDauTu_06029!G46),",","'Format':'numberic'",",'Value':'",SUBSTITUTE(BCDanhMucDauTu_06029!G46,"'","\'"),"','TargetCode':''}")</f>
        <v>{'SheetId':'1deb9a6e-dc5a-4908-87cc-034ee9747e20','UId':'7bf94847-0bfe-4d96-ab7a-1ce79d9343f5','Col':7,'Row':46,'Format':'numberic','Value':'','TargetCode':''}</v>
      </c>
    </row>
    <row r="318" spans="1:1" x14ac:dyDescent="0.25">
      <c r="A318" t="str">
        <f>CONCATENATE("{'SheetId':'1deb9a6e-dc5a-4908-87cc-034ee9747e20'",",","'UId':'55eed474-1147-4da3-9086-9e821874c0a4'",",'Col':",COLUMN(BCDanhMucDauTu_06029!A51),",'Row':",ROW(BCDanhMucDauTu_06029!A51),",","'ColDynamic':",COLUMN(BCDanhMucDauTu_06029!A54),",","'RowDynamic':",ROW(BCDanhMucDauTu_06029!A54),",","'Format':'numberic'",",'Value':'",SUBSTITUTE(BCDanhMucDauTu_06029!A51,"'","\'"),"','TargetCode':''}")</f>
        <v>{'SheetId':'1deb9a6e-dc5a-4908-87cc-034ee9747e20','UId':'55eed474-1147-4da3-9086-9e821874c0a4','Col':1,'Row':51,'ColDynamic':1,'RowDynamic':54,'Format':'numberic','Value':' ','TargetCode':''}</v>
      </c>
    </row>
    <row r="319" spans="1:1" x14ac:dyDescent="0.25">
      <c r="A319" t="str">
        <f>CONCATENATE("{'SheetId':'1deb9a6e-dc5a-4908-87cc-034ee9747e20'",",","'UId':'1c32b7bf-2ca1-44a0-8279-a8f01d6b7249'",",'Col':",COLUMN(BCDanhMucDauTu_06029!B51),",'Row':",ROW(BCDanhMucDauTu_06029!B51),",","'ColDynamic':",COLUMN(BCDanhMucDauTu_06029!B54),",","'RowDynamic':",ROW(BCDanhMucDauTu_06029!B54),",","'Format':'string'",",'Value':'",SUBSTITUTE(BCDanhMucDauTu_06029!B51,"'","\'"),"','TargetCode':''}")</f>
        <v>{'SheetId':'1deb9a6e-dc5a-4908-87cc-034ee9747e20','UId':'1c32b7bf-2ca1-44a0-8279-a8f01d6b7249','Col':2,'Row':51,'ColDynamic':2,'RowDynamic':54,'Format':'string','Value':'Tổng','TargetCode':''}</v>
      </c>
    </row>
    <row r="320" spans="1:1" x14ac:dyDescent="0.25">
      <c r="A320" t="str">
        <f>CONCATENATE("{'SheetId':'1deb9a6e-dc5a-4908-87cc-034ee9747e20'",",","'UId':'f6a0865a-7cc4-4bd5-9c41-171ccfbe8908'",",'Col':",COLUMN(BCDanhMucDauTu_06029!C51),",'Row':",ROW(BCDanhMucDauTu_06029!C51),",","'ColDynamic':",COLUMN(BCDanhMucDauTu_06029!C54),",","'RowDynamic':",ROW(BCDanhMucDauTu_06029!C54),",","'Format':'numberic'",",'Value':'",SUBSTITUTE(BCDanhMucDauTu_06029!C51,"'","\'"),"','TargetCode':''}")</f>
        <v>{'SheetId':'1deb9a6e-dc5a-4908-87cc-034ee9747e20','UId':'f6a0865a-7cc4-4bd5-9c41-171ccfbe8908','Col':3,'Row':51,'ColDynamic':3,'RowDynamic':54,'Format':'numberic','Value':'2254','TargetCode':''}</v>
      </c>
    </row>
    <row r="321" spans="1:1" x14ac:dyDescent="0.25">
      <c r="A321" t="str">
        <f>CONCATENATE("{'SheetId':'1deb9a6e-dc5a-4908-87cc-034ee9747e20'",",","'UId':'26677bc1-4784-4b02-a8da-eb1a17958c29'",",'Col':",COLUMN(BCDanhMucDauTu_06029!D51),",'Row':",ROW(BCDanhMucDauTu_06029!D51),",","'ColDynamic':",COLUMN(BCDanhMucDauTu_06029!D54),",","'RowDynamic':",ROW(BCDanhMucDauTu_06029!D54),",","'Format':'numberic'",",'Value':'",SUBSTITUTE(BCDanhMucDauTu_06029!D51,"'","\'"),"','TargetCode':''}")</f>
        <v>{'SheetId':'1deb9a6e-dc5a-4908-87cc-034ee9747e20','UId':'26677bc1-4784-4b02-a8da-eb1a17958c29','Col':4,'Row':51,'ColDynamic':4,'RowDynamic':54,'Format':'numberic','Value':'','TargetCode':''}</v>
      </c>
    </row>
    <row r="322" spans="1:1" x14ac:dyDescent="0.25">
      <c r="A322" t="str">
        <f>CONCATENATE("{'SheetId':'1deb9a6e-dc5a-4908-87cc-034ee9747e20'",",","'UId':'8088aec8-68fc-443f-8fce-4f1788e831ff'",",'Col':",COLUMN(BCDanhMucDauTu_06029!E51),",'Row':",ROW(BCDanhMucDauTu_06029!E51),",","'ColDynamic':",COLUMN(BCDanhMucDauTu_06029!E54),",","'RowDynamic':",ROW(BCDanhMucDauTu_06029!E54),",","'Format':'numberic'",",'Value':'",SUBSTITUTE(BCDanhMucDauTu_06029!E51,"'","\'"),"','TargetCode':''}")</f>
        <v>{'SheetId':'1deb9a6e-dc5a-4908-87cc-034ee9747e20','UId':'8088aec8-68fc-443f-8fce-4f1788e831ff','Col':5,'Row':51,'ColDynamic':5,'RowDynamic':54,'Format':'numberic','Value':'','TargetCode':''}</v>
      </c>
    </row>
    <row r="323" spans="1:1" x14ac:dyDescent="0.25">
      <c r="A323" t="str">
        <f>CONCATENATE("{'SheetId':'1deb9a6e-dc5a-4908-87cc-034ee9747e20'",",","'UId':'109895da-3858-4d8d-ab90-543bcf58b23e'",",'Col':",COLUMN(BCDanhMucDauTu_06029!F51),",'Row':",ROW(BCDanhMucDauTu_06029!F51),",","'ColDynamic':",COLUMN(BCDanhMucDauTu_06029!F54),",","'RowDynamic':",ROW(BCDanhMucDauTu_06029!F54),",","'Format':'numberic'",",'Value':'",SUBSTITUTE(BCDanhMucDauTu_06029!F51,"'","\'"),"','TargetCode':''}")</f>
        <v>{'SheetId':'1deb9a6e-dc5a-4908-87cc-034ee9747e20','UId':'109895da-3858-4d8d-ab90-543bcf58b23e','Col':6,'Row':51,'ColDynamic':6,'RowDynamic':54,'Format':'numberic','Value':'1191025000','TargetCode':''}</v>
      </c>
    </row>
    <row r="324" spans="1:1" x14ac:dyDescent="0.25">
      <c r="A324" t="str">
        <f>CONCATENATE("{'SheetId':'1deb9a6e-dc5a-4908-87cc-034ee9747e20'",",","'UId':'b12319f9-b486-4e3c-968f-635c2693280b'",",'Col':",COLUMN(BCDanhMucDauTu_06029!G51),",'Row':",ROW(BCDanhMucDauTu_06029!G51),",","'ColDynamic':",COLUMN(BCDanhMucDauTu_06029!G54),",","'RowDynamic':",ROW(BCDanhMucDauTu_06029!G54),",","'Format':'numberic'",",'Value':'",SUBSTITUTE(BCDanhMucDauTu_06029!G51,"'","\'"),"','TargetCode':''}")</f>
        <v>{'SheetId':'1deb9a6e-dc5a-4908-87cc-034ee9747e20','UId':'b12319f9-b486-4e3c-968f-635c2693280b','Col':7,'Row':51,'ColDynamic':7,'RowDynamic':54,'Format':'numberic','Value':'0.00393026939355779','TargetCode':''}</v>
      </c>
    </row>
    <row r="325" spans="1:1" x14ac:dyDescent="0.25">
      <c r="A325" t="str">
        <f>CONCATENATE("{'SheetId':'1deb9a6e-dc5a-4908-87cc-034ee9747e20'",",","'UId':'740ad2fc-8f8c-4571-bfbb-d73a204a23fa'",",'Col':",COLUMN(BCDanhMucDauTu_06029!D52),",'Row':",ROW(BCDanhMucDauTu_06029!D52),",","'Format':'numberic'",",'Value':'",SUBSTITUTE(BCDanhMucDauTu_06029!D52,"'","\'"),"','TargetCode':''}")</f>
        <v>{'SheetId':'1deb9a6e-dc5a-4908-87cc-034ee9747e20','UId':'740ad2fc-8f8c-4571-bfbb-d73a204a23fa','Col':4,'Row':52,'Format':'numberic','Value':'','TargetCode':''}</v>
      </c>
    </row>
    <row r="326" spans="1:1" x14ac:dyDescent="0.25">
      <c r="A326" t="str">
        <f>CONCATENATE("{'SheetId':'1deb9a6e-dc5a-4908-87cc-034ee9747e20'",",","'UId':'41643327-c3cb-4259-acbc-d10c8c939580'",",'Col':",COLUMN(BCDanhMucDauTu_06029!E52),",'Row':",ROW(BCDanhMucDauTu_06029!E52),",","'Format':'numberic'",",'Value':'",SUBSTITUTE(BCDanhMucDauTu_06029!E52,"'","\'"),"','TargetCode':''}")</f>
        <v>{'SheetId':'1deb9a6e-dc5a-4908-87cc-034ee9747e20','UId':'41643327-c3cb-4259-acbc-d10c8c939580','Col':5,'Row':52,'Format':'numberic','Value':'','TargetCode':''}</v>
      </c>
    </row>
    <row r="327" spans="1:1" x14ac:dyDescent="0.25">
      <c r="A327" t="str">
        <f>CONCATENATE("{'SheetId':'1deb9a6e-dc5a-4908-87cc-034ee9747e20'",",","'UId':'d007d564-0a98-45f4-94c4-a2e4056245bc'",",'Col':",COLUMN(BCDanhMucDauTu_06029!F52),",'Row':",ROW(BCDanhMucDauTu_06029!F52),",","'Format':'numberic'",",'Value':'",SUBSTITUTE(BCDanhMucDauTu_06029!F52,"'","\'"),"','TargetCode':''}")</f>
        <v>{'SheetId':'1deb9a6e-dc5a-4908-87cc-034ee9747e20','UId':'d007d564-0a98-45f4-94c4-a2e4056245bc','Col':6,'Row':52,'Format':'numberic','Value':'268126141650','TargetCode':''}</v>
      </c>
    </row>
    <row r="328" spans="1:1" x14ac:dyDescent="0.25">
      <c r="A328" t="str">
        <f>CONCATENATE("{'SheetId':'1deb9a6e-dc5a-4908-87cc-034ee9747e20'",",","'UId':'87b8e950-d5f9-45b4-8cfb-d8108dd16f8f'",",'Col':",COLUMN(BCDanhMucDauTu_06029!G52),",'Row':",ROW(BCDanhMucDauTu_06029!G52),",","'Format':'numberic'",",'Value':'",SUBSTITUTE(BCDanhMucDauTu_06029!G52,"'","\'"),"','TargetCode':''}")</f>
        <v>{'SheetId':'1deb9a6e-dc5a-4908-87cc-034ee9747e20','UId':'87b8e950-d5f9-45b4-8cfb-d8108dd16f8f','Col':7,'Row':52,'Format':'numberic','Value':'0.884790804676422','TargetCode':''}</v>
      </c>
    </row>
    <row r="329" spans="1:1" x14ac:dyDescent="0.25">
      <c r="A329" t="str">
        <f>CONCATENATE("{'SheetId':'1deb9a6e-dc5a-4908-87cc-034ee9747e20'",",","'UId':'70e2406f-94eb-466f-8d09-837ad44a449c'",",'Col':",COLUMN(BCDanhMucDauTu_06029!D53),",'Row':",ROW(BCDanhMucDauTu_06029!D53),",","'Format':'numberic'",",'Value':'",SUBSTITUTE(BCDanhMucDauTu_06029!D53,"'","\'"),"','TargetCode':''}")</f>
        <v>{'SheetId':'1deb9a6e-dc5a-4908-87cc-034ee9747e20','UId':'70e2406f-94eb-466f-8d09-837ad44a449c','Col':4,'Row':53,'Format':'numberic','Value':'','TargetCode':''}</v>
      </c>
    </row>
    <row r="330" spans="1:1" x14ac:dyDescent="0.25">
      <c r="A330" t="str">
        <f>CONCATENATE("{'SheetId':'1deb9a6e-dc5a-4908-87cc-034ee9747e20'",",","'UId':'d0c68994-6723-45f4-a51b-ec4a1f1cb761'",",'Col':",COLUMN(BCDanhMucDauTu_06029!E53),",'Row':",ROW(BCDanhMucDauTu_06029!E53),",","'Format':'numberic'",",'Value':'",SUBSTITUTE(BCDanhMucDauTu_06029!E53,"'","\'"),"','TargetCode':''}")</f>
        <v>{'SheetId':'1deb9a6e-dc5a-4908-87cc-034ee9747e20','UId':'d0c68994-6723-45f4-a51b-ec4a1f1cb761','Col':5,'Row':53,'Format':'numberic','Value':'','TargetCode':''}</v>
      </c>
    </row>
    <row r="331" spans="1:1" x14ac:dyDescent="0.25">
      <c r="A331" t="str">
        <f>CONCATENATE("{'SheetId':'1deb9a6e-dc5a-4908-87cc-034ee9747e20'",",","'UId':'6c78638c-c601-49bf-a9e5-d48c4258eadd'",",'Col':",COLUMN(BCDanhMucDauTu_06029!F53),",'Row':",ROW(BCDanhMucDauTu_06029!F53),",","'Format':'numberic'",",'Value':'",SUBSTITUTE(BCDanhMucDauTu_06029!F53,"'","\'"),"','TargetCode':''}")</f>
        <v>{'SheetId':'1deb9a6e-dc5a-4908-87cc-034ee9747e20','UId':'6c78638c-c601-49bf-a9e5-d48c4258eadd','Col':6,'Row':53,'Format':'numberic','Value':'','TargetCode':''}</v>
      </c>
    </row>
    <row r="332" spans="1:1" x14ac:dyDescent="0.25">
      <c r="A332" t="str">
        <f>CONCATENATE("{'SheetId':'1deb9a6e-dc5a-4908-87cc-034ee9747e20'",",","'UId':'bb82eed3-a7c3-4954-be20-20a9717d4026'",",'Col':",COLUMN(BCDanhMucDauTu_06029!G53),",'Row':",ROW(BCDanhMucDauTu_06029!G53),",","'Format':'numberic'",",'Value':'",SUBSTITUTE(BCDanhMucDauTu_06029!G53,"'","\'"),"','TargetCode':''}")</f>
        <v>{'SheetId':'1deb9a6e-dc5a-4908-87cc-034ee9747e20','UId':'bb82eed3-a7c3-4954-be20-20a9717d4026','Col':7,'Row':53,'Format':'numberic','Value':'','TargetCode':''}</v>
      </c>
    </row>
    <row r="333" spans="1:1" x14ac:dyDescent="0.25">
      <c r="A333" t="str">
        <f>CONCATENATE("{'SheetId':'1deb9a6e-dc5a-4908-87cc-034ee9747e20'",",","'UId':'4fe6fd2f-049f-4c3b-a78b-58fd08d62d7d'",",'Col':",COLUMN(BCDanhMucDauTu_06029!A62),",'Row':",ROW(BCDanhMucDauTu_06029!A62),",","'ColDynamic':",COLUMN(BCDanhMucDauTu_06029!A65),",","'RowDynamic':",ROW(BCDanhMucDauTu_06029!A65),",","'Format':'numberic'",",'Value':'",SUBSTITUTE(BCDanhMucDauTu_06029!A62,"'","\'"),"','TargetCode':''}")</f>
        <v>{'SheetId':'1deb9a6e-dc5a-4908-87cc-034ee9747e20','UId':'4fe6fd2f-049f-4c3b-a78b-58fd08d62d7d','Col':1,'Row':62,'ColDynamic':1,'RowDynamic':65,'Format':'numberic','Value':' ','TargetCode':''}</v>
      </c>
    </row>
    <row r="334" spans="1:1" x14ac:dyDescent="0.25">
      <c r="A334" t="str">
        <f>CONCATENATE("{'SheetId':'1deb9a6e-dc5a-4908-87cc-034ee9747e20'",",","'UId':'21737fa5-5263-466a-9802-c554ec94ffeb'",",'Col':",COLUMN(BCDanhMucDauTu_06029!B62),",'Row':",ROW(BCDanhMucDauTu_06029!B62),",","'ColDynamic':",COLUMN(BCDanhMucDauTu_06029!B65),",","'RowDynamic':",ROW(BCDanhMucDauTu_06029!B65),",","'Format':'string'",",'Value':'",SUBSTITUTE(BCDanhMucDauTu_06029!B62,"'","\'"),"','TargetCode':''}")</f>
        <v>{'SheetId':'1deb9a6e-dc5a-4908-87cc-034ee9747e20','UId':'21737fa5-5263-466a-9802-c554ec94ffeb','Col':2,'Row':62,'ColDynamic':2,'RowDynamic':65,'Format':'string','Value':'Tổng','TargetCode':''}</v>
      </c>
    </row>
    <row r="335" spans="1:1" x14ac:dyDescent="0.25">
      <c r="A335" t="str">
        <f>CONCATENATE("{'SheetId':'1deb9a6e-dc5a-4908-87cc-034ee9747e20'",",","'UId':'b1780ae8-e3e9-4d68-b8e3-06dc22233b5c'",",'Col':",COLUMN(BCDanhMucDauTu_06029!C62),",'Row':",ROW(BCDanhMucDauTu_06029!C62),",","'ColDynamic':",COLUMN(BCDanhMucDauTu_06029!C65),",","'RowDynamic':",ROW(BCDanhMucDauTu_06029!C65),",","'Format':'numberic'",",'Value':'",SUBSTITUTE(BCDanhMucDauTu_06029!C62,"'","\'"),"','TargetCode':''}")</f>
        <v>{'SheetId':'1deb9a6e-dc5a-4908-87cc-034ee9747e20','UId':'b1780ae8-e3e9-4d68-b8e3-06dc22233b5c','Col':3,'Row':62,'ColDynamic':3,'RowDynamic':65,'Format':'numberic','Value':'2257','TargetCode':''}</v>
      </c>
    </row>
    <row r="336" spans="1:1" x14ac:dyDescent="0.25">
      <c r="A336" t="str">
        <f>CONCATENATE("{'SheetId':'1deb9a6e-dc5a-4908-87cc-034ee9747e20'",",","'UId':'fd0c415a-d2bc-42ee-b389-414f8400dae8'",",'Col':",COLUMN(BCDanhMucDauTu_06029!D62),",'Row':",ROW(BCDanhMucDauTu_06029!D62),",","'ColDynamic':",COLUMN(BCDanhMucDauTu_06029!D65),",","'RowDynamic':",ROW(BCDanhMucDauTu_06029!D65),",","'Format':'numberic'",",'Value':'",SUBSTITUTE(BCDanhMucDauTu_06029!D62,"'","\'"),"','TargetCode':''}")</f>
        <v>{'SheetId':'1deb9a6e-dc5a-4908-87cc-034ee9747e20','UId':'fd0c415a-d2bc-42ee-b389-414f8400dae8','Col':4,'Row':62,'ColDynamic':4,'RowDynamic':65,'Format':'numberic','Value':'','TargetCode':''}</v>
      </c>
    </row>
    <row r="337" spans="1:1" x14ac:dyDescent="0.25">
      <c r="A337" t="str">
        <f>CONCATENATE("{'SheetId':'1deb9a6e-dc5a-4908-87cc-034ee9747e20'",",","'UId':'816243e8-9c85-4ba1-805c-371f6b4844e4'",",'Col':",COLUMN(BCDanhMucDauTu_06029!E62),",'Row':",ROW(BCDanhMucDauTu_06029!E62),",","'ColDynamic':",COLUMN(BCDanhMucDauTu_06029!E65),",","'RowDynamic':",ROW(BCDanhMucDauTu_06029!E65),",","'Format':'numberic'",",'Value':'",SUBSTITUTE(BCDanhMucDauTu_06029!E62,"'","\'"),"','TargetCode':''}")</f>
        <v>{'SheetId':'1deb9a6e-dc5a-4908-87cc-034ee9747e20','UId':'816243e8-9c85-4ba1-805c-371f6b4844e4','Col':5,'Row':62,'ColDynamic':5,'RowDynamic':65,'Format':'numberic','Value':'','TargetCode':''}</v>
      </c>
    </row>
    <row r="338" spans="1:1" x14ac:dyDescent="0.25">
      <c r="A338" t="str">
        <f>CONCATENATE("{'SheetId':'1deb9a6e-dc5a-4908-87cc-034ee9747e20'",",","'UId':'2efa8183-1804-400f-919b-54e0d328e017'",",'Col':",COLUMN(BCDanhMucDauTu_06029!F62),",'Row':",ROW(BCDanhMucDauTu_06029!F62),",","'ColDynamic':",COLUMN(BCDanhMucDauTu_06029!F65),",","'RowDynamic':",ROW(BCDanhMucDauTu_06029!F65),",","'Format':'numberic'",",'Value':'",SUBSTITUTE(BCDanhMucDauTu_06029!F62,"'","\'"),"','TargetCode':''}")</f>
        <v>{'SheetId':'1deb9a6e-dc5a-4908-87cc-034ee9747e20','UId':'2efa8183-1804-400f-919b-54e0d328e017','Col':6,'Row':62,'ColDynamic':6,'RowDynamic':65,'Format':'numberic','Value':'342300000','TargetCode':''}</v>
      </c>
    </row>
    <row r="339" spans="1:1" x14ac:dyDescent="0.25">
      <c r="A339" t="str">
        <f>CONCATENATE("{'SheetId':'1deb9a6e-dc5a-4908-87cc-034ee9747e20'",",","'UId':'890ca93f-4ffa-4063-bc4e-3ca8427d321f'",",'Col':",COLUMN(BCDanhMucDauTu_06029!G62),",'Row':",ROW(BCDanhMucDauTu_06029!G62),",","'ColDynamic':",COLUMN(BCDanhMucDauTu_06029!G65),",","'RowDynamic':",ROW(BCDanhMucDauTu_06029!G65),",","'Format':'numberic'",",'Value':'",SUBSTITUTE(BCDanhMucDauTu_06029!G62,"'","\'"),"','TargetCode':''}")</f>
        <v>{'SheetId':'1deb9a6e-dc5a-4908-87cc-034ee9747e20','UId':'890ca93f-4ffa-4063-bc4e-3ca8427d321f','Col':7,'Row':62,'ColDynamic':7,'RowDynamic':65,'Format':'numberic','Value':'0.00112955749326406','TargetCode':''}</v>
      </c>
    </row>
    <row r="340" spans="1:1" x14ac:dyDescent="0.25">
      <c r="A340" t="str">
        <f>CONCATENATE("{'SheetId':'1deb9a6e-dc5a-4908-87cc-034ee9747e20'",",","'UId':'df249e66-a9ea-45a2-9c76-d51aecb2379d'",",'Col':",COLUMN(BCDanhMucDauTu_06029!D63),",'Row':",ROW(BCDanhMucDauTu_06029!D63),",","'Format':'numberic'",",'Value':'",SUBSTITUTE(BCDanhMucDauTu_06029!D63,"'","\'"),"','TargetCode':''}")</f>
        <v>{'SheetId':'1deb9a6e-dc5a-4908-87cc-034ee9747e20','UId':'df249e66-a9ea-45a2-9c76-d51aecb2379d','Col':4,'Row':63,'Format':'numberic','Value':'','TargetCode':''}</v>
      </c>
    </row>
    <row r="341" spans="1:1" x14ac:dyDescent="0.25">
      <c r="A341" t="str">
        <f>CONCATENATE("{'SheetId':'1deb9a6e-dc5a-4908-87cc-034ee9747e20'",",","'UId':'a81df1b4-0c26-4bbd-9a9d-27dc4b538b2c'",",'Col':",COLUMN(BCDanhMucDauTu_06029!E63),",'Row':",ROW(BCDanhMucDauTu_06029!E63),",","'Format':'numberic'",",'Value':'",SUBSTITUTE(BCDanhMucDauTu_06029!E63,"'","\'"),"','TargetCode':''}")</f>
        <v>{'SheetId':'1deb9a6e-dc5a-4908-87cc-034ee9747e20','UId':'a81df1b4-0c26-4bbd-9a9d-27dc4b538b2c','Col':5,'Row':63,'Format':'numberic','Value':'','TargetCode':''}</v>
      </c>
    </row>
    <row r="342" spans="1:1" x14ac:dyDescent="0.25">
      <c r="A342" t="str">
        <f>CONCATENATE("{'SheetId':'1deb9a6e-dc5a-4908-87cc-034ee9747e20'",",","'UId':'4a9e3616-ca24-464d-b5e2-89b07d4dab94'",",'Col':",COLUMN(BCDanhMucDauTu_06029!F63),",'Row':",ROW(BCDanhMucDauTu_06029!F63),",","'Format':'numberic'",",'Value':'",SUBSTITUTE(BCDanhMucDauTu_06029!F63,"'","\'"),"','TargetCode':''}")</f>
        <v>{'SheetId':'1deb9a6e-dc5a-4908-87cc-034ee9747e20','UId':'4a9e3616-ca24-464d-b5e2-89b07d4dab94','Col':6,'Row':63,'Format':'numberic','Value':'','TargetCode':''}</v>
      </c>
    </row>
    <row r="343" spans="1:1" x14ac:dyDescent="0.25">
      <c r="A343" t="str">
        <f>CONCATENATE("{'SheetId':'1deb9a6e-dc5a-4908-87cc-034ee9747e20'",",","'UId':'4cbb5dbb-7a56-4367-b451-172c5d9fc088'",",'Col':",COLUMN(BCDanhMucDauTu_06029!G63),",'Row':",ROW(BCDanhMucDauTu_06029!G63),",","'Format':'numberic'",",'Value':'",SUBSTITUTE(BCDanhMucDauTu_06029!G63,"'","\'"),"','TargetCode':''}")</f>
        <v>{'SheetId':'1deb9a6e-dc5a-4908-87cc-034ee9747e20','UId':'4cbb5dbb-7a56-4367-b451-172c5d9fc088','Col':7,'Row':63,'Format':'numberic','Value':'','TargetCode':''}</v>
      </c>
    </row>
    <row r="344" spans="1:1" x14ac:dyDescent="0.25">
      <c r="A344" t="str">
        <f>CONCATENATE("{'SheetId':'1deb9a6e-dc5a-4908-87cc-034ee9747e20'",",","'UId':'70357de6-0706-48a2-a361-da95bcaa1827'",",'Col':",COLUMN(BCDanhMucDauTu_06029!D64),",'Row':",ROW(BCDanhMucDauTu_06029!D64),",","'Format':'numberic'",",'Value':'",SUBSTITUTE(BCDanhMucDauTu_06029!D64,"'","\'"),"','TargetCode':''}")</f>
        <v>{'SheetId':'1deb9a6e-dc5a-4908-87cc-034ee9747e20','UId':'70357de6-0706-48a2-a361-da95bcaa1827','Col':4,'Row':64,'Format':'numberic','Value':'','TargetCode':''}</v>
      </c>
    </row>
    <row r="345" spans="1:1" x14ac:dyDescent="0.25">
      <c r="A345" t="str">
        <f>CONCATENATE("{'SheetId':'1deb9a6e-dc5a-4908-87cc-034ee9747e20'",",","'UId':'4f148c59-190d-4dad-aff9-126f4ce81c6d'",",'Col':",COLUMN(BCDanhMucDauTu_06029!E64),",'Row':",ROW(BCDanhMucDauTu_06029!E64),",","'Format':'numberic'",",'Value':'",SUBSTITUTE(BCDanhMucDauTu_06029!E64,"'","\'"),"','TargetCode':''}")</f>
        <v>{'SheetId':'1deb9a6e-dc5a-4908-87cc-034ee9747e20','UId':'4f148c59-190d-4dad-aff9-126f4ce81c6d','Col':5,'Row':64,'Format':'numberic','Value':'','TargetCode':''}</v>
      </c>
    </row>
    <row r="346" spans="1:1" x14ac:dyDescent="0.25">
      <c r="A346" t="str">
        <f>CONCATENATE("{'SheetId':'1deb9a6e-dc5a-4908-87cc-034ee9747e20'",",","'UId':'6ba9d2bf-7322-4bb6-be73-05a728f53c5a'",",'Col':",COLUMN(BCDanhMucDauTu_06029!F64),",'Row':",ROW(BCDanhMucDauTu_06029!F64),",","'Format':'numberic'",",'Value':'",SUBSTITUTE(BCDanhMucDauTu_06029!F64,"'","\'"),"','TargetCode':''}")</f>
        <v>{'SheetId':'1deb9a6e-dc5a-4908-87cc-034ee9747e20','UId':'6ba9d2bf-7322-4bb6-be73-05a728f53c5a','Col':6,'Row':64,'Format':'numberic','Value':'34570582075','TargetCode':''}</v>
      </c>
    </row>
    <row r="347" spans="1:1" x14ac:dyDescent="0.25">
      <c r="A347" t="str">
        <f>CONCATENATE("{'SheetId':'1deb9a6e-dc5a-4908-87cc-034ee9747e20'",",","'UId':'cad08826-aed0-458d-a3df-563ee1ca2782'",",'Col':",COLUMN(BCDanhMucDauTu_06029!G64),",'Row':",ROW(BCDanhMucDauTu_06029!G64),",","'Format':'numberic'",",'Value':'",SUBSTITUTE(BCDanhMucDauTu_06029!G64,"'","\'"),"','TargetCode':''}")</f>
        <v>{'SheetId':'1deb9a6e-dc5a-4908-87cc-034ee9747e20','UId':'cad08826-aed0-458d-a3df-563ee1ca2782','Col':7,'Row':64,'Format':'numberic','Value':'0.114079637830314','TargetCode':''}</v>
      </c>
    </row>
    <row r="348" spans="1:1" x14ac:dyDescent="0.25">
      <c r="A348" t="str">
        <f>CONCATENATE("{'SheetId':'1deb9a6e-dc5a-4908-87cc-034ee9747e20'",",","'UId':'26452794-e0d2-44f2-8c51-7f5465fbf4cf'",",'Col':",COLUMN(BCDanhMucDauTu_06029!A68),",'Row':",ROW(BCDanhMucDauTu_06029!A68),",","'ColDynamic':",COLUMN(BCDanhMucDauTu_06029!A63),",","'RowDynamic':",ROW(BCDanhMucDauTu_06029!A63),",","'Format':'string'",",'Value':'",SUBSTITUTE(BCDanhMucDauTu_06029!A68,"'","\'"),"','TargetCode':''}")</f>
        <v>{'SheetId':'1deb9a6e-dc5a-4908-87cc-034ee9747e20','UId':'26452794-e0d2-44f2-8c51-7f5465fbf4cf','Col':1,'Row':68,'ColDynamic':1,'RowDynamic':63,'Format':'string','Value':' ','TargetCode':''}</v>
      </c>
    </row>
    <row r="349" spans="1:1" x14ac:dyDescent="0.25">
      <c r="A349" t="str">
        <f>CONCATENATE("{'SheetId':'1deb9a6e-dc5a-4908-87cc-034ee9747e20'",",","'UId':'9b14eff9-5e45-4cf1-9494-0604b89ed28b'",",'Col':",COLUMN(BCDanhMucDauTu_06029!B68),",'Row':",ROW(BCDanhMucDauTu_06029!B68),",","'ColDynamic':",COLUMN(BCDanhMucDauTu_06029!B63),",","'RowDynamic':",ROW(BCDanhMucDauTu_06029!B63),",","'Format':'string'",",'Value':'",SUBSTITUTE(BCDanhMucDauTu_06029!B68,"'","\'"),"','TargetCode':''}")</f>
        <v>{'SheetId':'1deb9a6e-dc5a-4908-87cc-034ee9747e20','UId':'9b14eff9-5e45-4cf1-9494-0604b89ed28b','Col':2,'Row':68,'ColDynamic':2,'RowDynamic':63,'Format':'string','Value':'Tiền gửi ngân hàng','TargetCode':''}</v>
      </c>
    </row>
    <row r="350" spans="1:1" x14ac:dyDescent="0.25">
      <c r="A350" t="str">
        <f>CONCATENATE("{'SheetId':'1deb9a6e-dc5a-4908-87cc-034ee9747e20'",",","'UId':'8d66f097-23e3-4ef9-8131-e5ac52c6b32f'",",'Col':",COLUMN(BCDanhMucDauTu_06029!C68),",'Row':",ROW(BCDanhMucDauTu_06029!C68),",","'ColDynamic':",COLUMN(BCDanhMucDauTu_06029!C63),",","'RowDynamic':",ROW(BCDanhMucDauTu_06029!C63),",","'Format':'string'",",'Value':'",SUBSTITUTE(BCDanhMucDauTu_06029!C68,"'","\'"),"','TargetCode':''}")</f>
        <v>{'SheetId':'1deb9a6e-dc5a-4908-87cc-034ee9747e20','UId':'8d66f097-23e3-4ef9-8131-e5ac52c6b32f','Col':3,'Row':68,'ColDynamic':3,'RowDynamic':63,'Format':'string','Value':'2260','TargetCode':''}</v>
      </c>
    </row>
    <row r="351" spans="1:1" x14ac:dyDescent="0.25">
      <c r="A351" t="str">
        <f>CONCATENATE("{'SheetId':'1deb9a6e-dc5a-4908-87cc-034ee9747e20'",",","'UId':'ead9614a-658c-4220-bedf-ca1bfba113ca'",",'Col':",COLUMN(BCDanhMucDauTu_06029!D68),",'Row':",ROW(BCDanhMucDauTu_06029!D68),",","'ColDynamic':",COLUMN(BCDanhMucDauTu_06029!D63),",","'RowDynamic':",ROW(BCDanhMucDauTu_06029!D63),",","'Format':'numberic'",",'Value':'",SUBSTITUTE(BCDanhMucDauTu_06029!D68,"'","\'"),"','TargetCode':''}")</f>
        <v>{'SheetId':'1deb9a6e-dc5a-4908-87cc-034ee9747e20','UId':'ead9614a-658c-4220-bedf-ca1bfba113ca','Col':4,'Row':68,'ColDynamic':4,'RowDynamic':63,'Format':'numberic','Value':'','TargetCode':''}</v>
      </c>
    </row>
    <row r="352" spans="1:1" x14ac:dyDescent="0.25">
      <c r="A352" t="str">
        <f>CONCATENATE("{'SheetId':'1deb9a6e-dc5a-4908-87cc-034ee9747e20'",",","'UId':'4fdfc09c-5e5b-40ad-b617-c48d140e6fbc'",",'Col':",COLUMN(BCDanhMucDauTu_06029!E68),",'Row':",ROW(BCDanhMucDauTu_06029!E68),",","'ColDynamic':",COLUMN(BCDanhMucDauTu_06029!E63),",","'RowDynamic':",ROW(BCDanhMucDauTu_06029!E63),",","'Format':'numberic'",",'Value':'",SUBSTITUTE(BCDanhMucDauTu_06029!E68,"'","\'"),"','TargetCode':''}")</f>
        <v>{'SheetId':'1deb9a6e-dc5a-4908-87cc-034ee9747e20','UId':'4fdfc09c-5e5b-40ad-b617-c48d140e6fbc','Col':5,'Row':68,'ColDynamic':5,'RowDynamic':63,'Format':'numberic','Value':'','TargetCode':''}</v>
      </c>
    </row>
    <row r="353" spans="1:1" x14ac:dyDescent="0.25">
      <c r="A353" t="str">
        <f>CONCATENATE("{'SheetId':'1deb9a6e-dc5a-4908-87cc-034ee9747e20'",",","'UId':'ba8351a8-8ef9-4c39-b20c-9e499c7302c4'",",'Col':",COLUMN(BCDanhMucDauTu_06029!F68),",'Row':",ROW(BCDanhMucDauTu_06029!F68),",","'ColDynamic':",COLUMN(BCDanhMucDauTu_06029!F63),",","'RowDynamic':",ROW(BCDanhMucDauTu_06029!F63),",","'Format':'numberic'",",'Value':'",SUBSTITUTE(BCDanhMucDauTu_06029!F68,"'","\'"),"','TargetCode':''}")</f>
        <v>{'SheetId':'1deb9a6e-dc5a-4908-87cc-034ee9747e20','UId':'ba8351a8-8ef9-4c39-b20c-9e499c7302c4','Col':6,'Row':68,'ColDynamic':6,'RowDynamic':63,'Format':'numberic','Value':'0','TargetCode':''}</v>
      </c>
    </row>
    <row r="354" spans="1:1" x14ac:dyDescent="0.25">
      <c r="A354" t="str">
        <f>CONCATENATE("{'SheetId':'1deb9a6e-dc5a-4908-87cc-034ee9747e20'",",","'UId':'20aec549-2649-4108-8c50-4ff697541fea'",",'Col':",COLUMN(BCDanhMucDauTu_06029!G68),",'Row':",ROW(BCDanhMucDauTu_06029!G68),",","'ColDynamic':",COLUMN(BCDanhMucDauTu_06029!G63),",","'RowDynamic':",ROW(BCDanhMucDauTu_06029!G63),",","'Format':'numberic'",",'Value':'",SUBSTITUTE(BCDanhMucDauTu_06029!G68,"'","\'"),"','TargetCode':''}")</f>
        <v>{'SheetId':'1deb9a6e-dc5a-4908-87cc-034ee9747e20','UId':'20aec549-2649-4108-8c50-4ff697541fea','Col':7,'Row':68,'ColDynamic':7,'RowDynamic':63,'Format':'numberic','Value':'0','TargetCode':''}</v>
      </c>
    </row>
    <row r="355" spans="1:1" x14ac:dyDescent="0.25">
      <c r="A355" t="str">
        <f>CONCATENATE("{'SheetId':'1deb9a6e-dc5a-4908-87cc-034ee9747e20'",",","'UId':'c94d94d7-01a6-4c24-95e6-4f83c62d0567'",",'Col':",COLUMN(BCDanhMucDauTu_06029!A70),",'Row':",ROW(BCDanhMucDauTu_06029!A70),",","'ColDynamic':",COLUMN(BCDanhMucDauTu_06029!A65),",","'RowDynamic':",ROW(BCDanhMucDauTu_06029!A65),",","'Format':'string'",",'Value':'",SUBSTITUTE(BCDanhMucDauTu_06029!A70,"'","\'"),"','TargetCode':''}")</f>
        <v>{'SheetId':'1deb9a6e-dc5a-4908-87cc-034ee9747e20','UId':'c94d94d7-01a6-4c24-95e6-4f83c62d0567','Col':1,'Row':70,'ColDynamic':1,'RowDynamic':65,'Format':'string','Value':' ','TargetCode':''}</v>
      </c>
    </row>
    <row r="356" spans="1:1" x14ac:dyDescent="0.25">
      <c r="A356" t="str">
        <f>CONCATENATE("{'SheetId':'1deb9a6e-dc5a-4908-87cc-034ee9747e20'",",","'UId':'333b59bf-d7bf-4903-a769-681773c5c1d6'",",'Col':",COLUMN(BCDanhMucDauTu_06029!B70),",'Row':",ROW(BCDanhMucDauTu_06029!B70),",","'ColDynamic':",COLUMN(BCDanhMucDauTu_06029!B65),",","'RowDynamic':",ROW(BCDanhMucDauTu_06029!B65),",","'Format':'string'",",'Value':'",SUBSTITUTE(BCDanhMucDauTu_06029!B70,"'","\'"),"','TargetCode':''}")</f>
        <v>{'SheetId':'1deb9a6e-dc5a-4908-87cc-034ee9747e20','UId':'333b59bf-d7bf-4903-a769-681773c5c1d6','Col':2,'Row':70,'ColDynamic':2,'RowDynamic':65,'Format':'string','Value':'','TargetCode':''}</v>
      </c>
    </row>
    <row r="357" spans="1:1" x14ac:dyDescent="0.25">
      <c r="A357" t="str">
        <f>CONCATENATE("{'SheetId':'1deb9a6e-dc5a-4908-87cc-034ee9747e20'",",","'UId':'70dcb08c-d0c0-43e8-87c7-cb83b1736902'",",'Col':",COLUMN(BCDanhMucDauTu_06029!C70),",'Row':",ROW(BCDanhMucDauTu_06029!C70),",","'ColDynamic':",COLUMN(BCDanhMucDauTu_06029!C65),",","'RowDynamic':",ROW(BCDanhMucDauTu_06029!C65),",","'Format':'string'",",'Value':'",SUBSTITUTE(BCDanhMucDauTu_06029!C70,"'","\'"),"','TargetCode':''}")</f>
        <v>{'SheetId':'1deb9a6e-dc5a-4908-87cc-034ee9747e20','UId':'70dcb08c-d0c0-43e8-87c7-cb83b1736902','Col':3,'Row':70,'ColDynamic':3,'RowDynamic':65,'Format':'string','Value':'','TargetCode':''}</v>
      </c>
    </row>
    <row r="358" spans="1:1" x14ac:dyDescent="0.25">
      <c r="A358" t="str">
        <f>CONCATENATE("{'SheetId':'1deb9a6e-dc5a-4908-87cc-034ee9747e20'",",","'UId':'b98b0710-edbe-464f-91cc-a50943b92e53'",",'Col':",COLUMN(BCDanhMucDauTu_06029!D70),",'Row':",ROW(BCDanhMucDauTu_06029!D70),",","'ColDynamic':",COLUMN(BCDanhMucDauTu_06029!D65),",","'RowDynamic':",ROW(BCDanhMucDauTu_06029!D65),",","'Format':'numberic'",",'Value':'",SUBSTITUTE(BCDanhMucDauTu_06029!D70,"'","\'"),"','TargetCode':''}")</f>
        <v>{'SheetId':'1deb9a6e-dc5a-4908-87cc-034ee9747e20','UId':'b98b0710-edbe-464f-91cc-a50943b92e53','Col':4,'Row':70,'ColDynamic':4,'RowDynamic':65,'Format':'numberic','Value':' ','TargetCode':''}</v>
      </c>
    </row>
    <row r="359" spans="1:1" x14ac:dyDescent="0.25">
      <c r="A359" t="str">
        <f>CONCATENATE("{'SheetId':'1deb9a6e-dc5a-4908-87cc-034ee9747e20'",",","'UId':'1e5e338d-e8d3-484c-a931-f154e681f9d1'",",'Col':",COLUMN(BCDanhMucDauTu_06029!E70),",'Row':",ROW(BCDanhMucDauTu_06029!E70),",","'ColDynamic':",COLUMN(BCDanhMucDauTu_06029!E65),",","'RowDynamic':",ROW(BCDanhMucDauTu_06029!E65),",","'Format':'numberic'",",'Value':'",SUBSTITUTE(BCDanhMucDauTu_06029!E70,"'","\'"),"','TargetCode':''}")</f>
        <v>{'SheetId':'1deb9a6e-dc5a-4908-87cc-034ee9747e20','UId':'1e5e338d-e8d3-484c-a931-f154e681f9d1','Col':5,'Row':70,'ColDynamic':5,'RowDynamic':65,'Format':'numberic','Value':' ','TargetCode':''}</v>
      </c>
    </row>
    <row r="360" spans="1:1" x14ac:dyDescent="0.25">
      <c r="A360" t="str">
        <f>CONCATENATE("{'SheetId':'1deb9a6e-dc5a-4908-87cc-034ee9747e20'",",","'UId':'f0171a12-b46c-408e-9769-0674783f4494'",",'Col':",COLUMN(BCDanhMucDauTu_06029!F70),",'Row':",ROW(BCDanhMucDauTu_06029!F70),",","'ColDynamic':",COLUMN(BCDanhMucDauTu_06029!F65),",","'RowDynamic':",ROW(BCDanhMucDauTu_06029!F65),",","'Format':'numberic'",",'Value':'",SUBSTITUTE(BCDanhMucDauTu_06029!F70,"'","\'"),"','TargetCode':''}")</f>
        <v>{'SheetId':'1deb9a6e-dc5a-4908-87cc-034ee9747e20','UId':'f0171a12-b46c-408e-9769-0674783f4494','Col':6,'Row':70,'ColDynamic':6,'RowDynamic':65,'Format':'numberic','Value':' ','TargetCode':''}</v>
      </c>
    </row>
    <row r="361" spans="1:1" x14ac:dyDescent="0.25">
      <c r="A361" t="str">
        <f>CONCATENATE("{'SheetId':'1deb9a6e-dc5a-4908-87cc-034ee9747e20'",",","'UId':'123dfcbf-9d8f-4865-9abd-67aef0fb2ded'",",'Col':",COLUMN(BCDanhMucDauTu_06029!G70),",'Row':",ROW(BCDanhMucDauTu_06029!G70),",","'ColDynamic':",COLUMN(BCDanhMucDauTu_06029!G65),",","'RowDynamic':",ROW(BCDanhMucDauTu_06029!G65),",","'Format':'numberic'",",'Value':'",SUBSTITUTE(BCDanhMucDauTu_06029!G70,"'","\'"),"','TargetCode':''}")</f>
        <v>{'SheetId':'1deb9a6e-dc5a-4908-87cc-034ee9747e20','UId':'123dfcbf-9d8f-4865-9abd-67aef0fb2ded','Col':7,'Row':70,'ColDynamic':7,'RowDynamic':65,'Format':'numberic','Value':' ','TargetCode':''}</v>
      </c>
    </row>
    <row r="362" spans="1:1" x14ac:dyDescent="0.25">
      <c r="A362" t="str">
        <f>CONCATENATE("{'SheetId':'1deb9a6e-dc5a-4908-87cc-034ee9747e20'",",","'UId':'61c7d7e9-4c4a-4062-8012-4877345d4ca2'",",'Col':",COLUMN(BCDanhMucDauTu_06029!D72),",'Row':",ROW(BCDanhMucDauTu_06029!D72),",","'Format':'numberic'",",'Value':'",SUBSTITUTE(BCDanhMucDauTu_06029!D72,"'","\'"),"','TargetCode':''}")</f>
        <v>{'SheetId':'1deb9a6e-dc5a-4908-87cc-034ee9747e20','UId':'61c7d7e9-4c4a-4062-8012-4877345d4ca2','Col':4,'Row':72,'Format':'numberic','Value':'','TargetCode':''}</v>
      </c>
    </row>
    <row r="363" spans="1:1" x14ac:dyDescent="0.25">
      <c r="A363" t="str">
        <f>CONCATENATE("{'SheetId':'1deb9a6e-dc5a-4908-87cc-034ee9747e20'",",","'UId':'55eb1cfc-48db-45d7-badc-9126702dbaca'",",'Col':",COLUMN(BCDanhMucDauTu_06029!E72),",'Row':",ROW(BCDanhMucDauTu_06029!E72),",","'Format':'numberic'",",'Value':'",SUBSTITUTE(BCDanhMucDauTu_06029!E72,"'","\'"),"','TargetCode':''}")</f>
        <v>{'SheetId':'1deb9a6e-dc5a-4908-87cc-034ee9747e20','UId':'55eb1cfc-48db-45d7-badc-9126702dbaca','Col':5,'Row':72,'Format':'numberic','Value':'','TargetCode':''}</v>
      </c>
    </row>
    <row r="364" spans="1:1" x14ac:dyDescent="0.25">
      <c r="A364" t="str">
        <f>CONCATENATE("{'SheetId':'1deb9a6e-dc5a-4908-87cc-034ee9747e20'",",","'UId':'0b0a71cf-8b1c-4a88-a170-2b7251d20ffa'",",'Col':",COLUMN(BCDanhMucDauTu_06029!F72),",'Row':",ROW(BCDanhMucDauTu_06029!F72),",","'Format':'numberic'",",'Value':'",SUBSTITUTE(BCDanhMucDauTu_06029!F72,"'","\'"),"','TargetCode':''}")</f>
        <v>{'SheetId':'1deb9a6e-dc5a-4908-87cc-034ee9747e20','UId':'0b0a71cf-8b1c-4a88-a170-2b7251d20ffa','Col':6,'Row':72,'Format':'numberic','Value':'34570582075','TargetCode':''}</v>
      </c>
    </row>
    <row r="365" spans="1:1" x14ac:dyDescent="0.25">
      <c r="A365" t="str">
        <f>CONCATENATE("{'SheetId':'1deb9a6e-dc5a-4908-87cc-034ee9747e20'",",","'UId':'3ec63538-3a98-477e-b957-0e4550274988'",",'Col':",COLUMN(BCDanhMucDauTu_06029!G72),",'Row':",ROW(BCDanhMucDauTu_06029!G72),",","'Format':'numberic'",",'Value':'",SUBSTITUTE(BCDanhMucDauTu_06029!G72,"'","\'"),"','TargetCode':''}")</f>
        <v>{'SheetId':'1deb9a6e-dc5a-4908-87cc-034ee9747e20','UId':'3ec63538-3a98-477e-b957-0e4550274988','Col':7,'Row':72,'Format':'numberic','Value':'0.114079637830314','TargetCode':''}</v>
      </c>
    </row>
    <row r="366" spans="1:1" x14ac:dyDescent="0.25">
      <c r="A366" t="str">
        <f>CONCATENATE("{'SheetId':'1deb9a6e-dc5a-4908-87cc-034ee9747e20'",",","'UId':'b7e2b881-7166-4008-81ef-36fa655ba0d3'",",'Col':",COLUMN(BCDanhMucDauTu_06029!D73),",'Row':",ROW(BCDanhMucDauTu_06029!D73),",","'Format':'numberic'",",'Value':'",SUBSTITUTE(BCDanhMucDauTu_06029!D73,"'","\'"),"','TargetCode':''}")</f>
        <v>{'SheetId':'1deb9a6e-dc5a-4908-87cc-034ee9747e20','UId':'b7e2b881-7166-4008-81ef-36fa655ba0d3','Col':4,'Row':73,'Format':'numberic','Value':'','TargetCode':''}</v>
      </c>
    </row>
    <row r="367" spans="1:1" x14ac:dyDescent="0.25">
      <c r="A367" t="str">
        <f>CONCATENATE("{'SheetId':'1deb9a6e-dc5a-4908-87cc-034ee9747e20'",",","'UId':'b0198f8c-cffe-4d00-9816-22e0fa96124d'",",'Col':",COLUMN(BCDanhMucDauTu_06029!E73),",'Row':",ROW(BCDanhMucDauTu_06029!E73),",","'Format':'numberic'",",'Value':'",SUBSTITUTE(BCDanhMucDauTu_06029!E73,"'","\'"),"','TargetCode':''}")</f>
        <v>{'SheetId':'1deb9a6e-dc5a-4908-87cc-034ee9747e20','UId':'b0198f8c-cffe-4d00-9816-22e0fa96124d','Col':5,'Row':73,'Format':'numberic','Value':'','TargetCode':''}</v>
      </c>
    </row>
    <row r="368" spans="1:1" x14ac:dyDescent="0.25">
      <c r="A368" t="str">
        <f>CONCATENATE("{'SheetId':'1deb9a6e-dc5a-4908-87cc-034ee9747e20'",",","'UId':'2a23d1c5-766a-4746-bd88-93015d1e4053'",",'Col':",COLUMN(BCDanhMucDauTu_06029!F73),",'Row':",ROW(BCDanhMucDauTu_06029!F73),",","'Format':'numberic'",",'Value':'",SUBSTITUTE(BCDanhMucDauTu_06029!F73,"'","\'"),"','TargetCode':''}")</f>
        <v>{'SheetId':'1deb9a6e-dc5a-4908-87cc-034ee9747e20','UId':'2a23d1c5-766a-4746-bd88-93015d1e4053','Col':6,'Row':73,'Format':'numberic','Value':'303039023725','TargetCode':''}</v>
      </c>
    </row>
    <row r="369" spans="1:1" x14ac:dyDescent="0.25">
      <c r="A369" t="str">
        <f>CONCATENATE("{'SheetId':'1deb9a6e-dc5a-4908-87cc-034ee9747e20'",",","'UId':'ca227d64-7ddf-4c5b-94c2-f07049f1a645'",",'Col':",COLUMN(BCDanhMucDauTu_06029!G73),",'Row':",ROW(BCDanhMucDauTu_06029!G73),",","'Format':'numberic'",",'Value':'",SUBSTITUTE(BCDanhMucDauTu_06029!G73,"'","\'"),"','TargetCode':''}")</f>
        <v>{'SheetId':'1deb9a6e-dc5a-4908-87cc-034ee9747e20','UId':'ca227d64-7ddf-4c5b-94c2-f07049f1a645','Col':7,'Row':73,'Format':'numberic','Value':'1','TargetCode':''}</v>
      </c>
    </row>
    <row r="370" spans="1:1" x14ac:dyDescent="0.25">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5">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5">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5">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5">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5">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5">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5">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5">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5">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5">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5">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5">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5">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5">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5">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5">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5">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5">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5">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5">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5">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5">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5">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5">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5">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5">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5">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5">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5">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5">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5">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5">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5">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5">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5">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5">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5">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5">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5">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5">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5">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5">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5">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5">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5">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5">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5">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5">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5">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5">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5">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5">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5">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5">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5">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5">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5">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5">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5">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5">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5">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5">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5">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5">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5">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5">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5">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5">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5">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5">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5">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5">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5">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5">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5">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5">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5">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5">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5">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5">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5">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5">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5">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5">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5">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5">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5">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5">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5">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5">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5">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5">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5">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5">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5">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5">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5">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5">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5">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5">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5">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5">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5">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5">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5">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5">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5">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5">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5">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5">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5">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5">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5">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5">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5">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5">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5">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5">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5">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5">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x14ac:dyDescent="0.25">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x14ac:dyDescent="0.25">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{'SheetId':'eea37401-614e-480f-bf0c-66e62a21c940','UId':'8fe4c321-a5c4-4a50-a26e-af5571876426','Col':4,'Row':3,'Format':'numberic','Value':'0.0120995702658465','TargetCode':''}</v>
      </c>
    </row>
    <row r="493" spans="1:1" x14ac:dyDescent="0.25">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{'SheetId':'eea37401-614e-480f-bf0c-66e62a21c940','UId':'e505df99-52a5-4046-b588-70e17a64bc04','Col':5,'Row':3,'Format':'numberic','Value':'0.0120996396627106','TargetCode':''}</v>
      </c>
    </row>
    <row r="494" spans="1:1" x14ac:dyDescent="0.25">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{'SheetId':'eea37401-614e-480f-bf0c-66e62a21c940','UId':'906b49c2-3105-44f5-a32d-07590223a8f2','Col':4,'Row':4,'Format':'numberic','Value':'0.00139674144521749','TargetCode':''}</v>
      </c>
    </row>
    <row r="495" spans="1:1" x14ac:dyDescent="0.25">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{'SheetId':'eea37401-614e-480f-bf0c-66e62a21c940','UId':'1292eb8e-a778-4ce5-ab53-509a4c8a9832','Col':5,'Row':4,'Format':'numberic','Value':'0.00181211939104113','TargetCode':''}</v>
      </c>
    </row>
    <row r="496" spans="1:1" x14ac:dyDescent="0.25">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{'SheetId':'eea37401-614e-480f-bf0c-66e62a21c940','UId':'043b7f89-a817-4764-b06f-cc2a71ce03b0','Col':4,'Row':5,'Format':'numberic','Value':'0.00337514190176742','TargetCode':''}</v>
      </c>
    </row>
    <row r="497" spans="1:1" x14ac:dyDescent="0.25">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{'SheetId':'eea37401-614e-480f-bf0c-66e62a21c940','UId':'99e0f9cc-8606-43f9-8ce6-a58dc892af79','Col':5,'Row':5,'Format':'numberic','Value':'0.0039367759261004','TargetCode':''}</v>
      </c>
    </row>
    <row r="498" spans="1:1" x14ac:dyDescent="0.25">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{'SheetId':'eea37401-614e-480f-bf0c-66e62a21c940','UId':'5a5a30c0-7249-46cc-a3d5-6518c7410f2b','Col':4,'Row':6,'Format':'numberic','Value':'0.000828050586149224','TargetCode':''}</v>
      </c>
    </row>
    <row r="499" spans="1:1" x14ac:dyDescent="0.25">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{'SheetId':'eea37401-614e-480f-bf0c-66e62a21c940','UId':'b6bb9469-63ab-4fda-88bd-7b1865b669bf','Col':5,'Row':6,'Format':'numberic','Value':'0.00079122025822867','TargetCode':''}</v>
      </c>
    </row>
    <row r="500" spans="1:1" x14ac:dyDescent="0.25">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{'SheetId':'eea37401-614e-480f-bf0c-66e62a21c940','UId':'2364cc6c-48ac-4fcc-8342-fb9e93c37eca','Col':4,'Row':7,'Format':'numberic','Value':'','TargetCode':''}</v>
      </c>
    </row>
    <row r="501" spans="1:1" x14ac:dyDescent="0.25">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{'SheetId':'eea37401-614e-480f-bf0c-66e62a21c940','UId':'846eb19c-92cf-4ff5-adb0-f49d54d07bf5','Col':5,'Row':7,'Format':'numberic','Value':'','TargetCode':''}</v>
      </c>
    </row>
    <row r="502" spans="1:1" x14ac:dyDescent="0.25">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{'SheetId':'eea37401-614e-480f-bf0c-66e62a21c940','UId':'8c0b0b85-5f8d-49d6-bad0-be36c3870562','Col':4,'Row':8,'Format':'numberic','Value':'','TargetCode':''}</v>
      </c>
    </row>
    <row r="503" spans="1:1" x14ac:dyDescent="0.25">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{'SheetId':'eea37401-614e-480f-bf0c-66e62a21c940','UId':'bb393f9e-a64c-46b1-a141-e32109975ac2','Col':5,'Row':8,'Format':'numberic','Value':'','TargetCode':''}</v>
      </c>
    </row>
    <row r="504" spans="1:1" x14ac:dyDescent="0.25">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{'SheetId':'eea37401-614e-480f-bf0c-66e62a21c940','UId':'e3f08122-3427-41af-b11b-1a46844a64fc','Col':4,'Row':9,'Format':'numberic','Value':'0.0012600769819664','TargetCode':''}</v>
      </c>
    </row>
    <row r="505" spans="1:1" x14ac:dyDescent="0.25">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{'SheetId':'eea37401-614e-480f-bf0c-66e62a21c940','UId':'9e68654a-171d-4fbe-8c69-6a6d18753f97','Col':5,'Row':9,'Format':'numberic','Value':'0.00145751099773845','TargetCode':''}</v>
      </c>
    </row>
    <row r="506" spans="1:1" x14ac:dyDescent="0.25">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{'SheetId':'eea37401-614e-480f-bf0c-66e62a21c940','UId':'01528f3a-d80f-403f-9e7e-01c54429c341','Col':4,'Row':10,'Format':'numberic','Value':'0.0225493264714934','TargetCode':''}</v>
      </c>
    </row>
    <row r="507" spans="1:1" x14ac:dyDescent="0.25">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{'SheetId':'eea37401-614e-480f-bf0c-66e62a21c940','UId':'2e9dd82c-3e13-4dfb-9508-7eb62f82b7a5','Col':5,'Row':10,'Format':'numberic','Value':'0.0291069826319081','TargetCode':''}</v>
      </c>
    </row>
    <row r="508" spans="1:1" x14ac:dyDescent="0.25">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{'SheetId':'eea37401-614e-480f-bf0c-66e62a21c940','UId':'e04710a4-564b-4804-a3c9-8b96b736ccd0','Col':4,'Row':11,'Format':'numberic','Value':'1.80797361385156','TargetCode':''}</v>
      </c>
    </row>
    <row r="509" spans="1:1" x14ac:dyDescent="0.25">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{'SheetId':'eea37401-614e-480f-bf0c-66e62a21c940','UId':'0421496e-49be-42f6-bd5e-4ff79e46d605','Col':5,'Row':11,'Format':'numberic','Value':'4.13608295574074','TargetCode':''}</v>
      </c>
    </row>
    <row r="510" spans="1:1" x14ac:dyDescent="0.25">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5">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5">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5">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5">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{'SheetId':'eea37401-614e-480f-bf0c-66e62a21c940','UId':'759e81e7-6be1-448f-8880-c7fb179e0f97','Col':4,'Row':14,'Format':'numberic','Value':'120890143700','TargetCode':''}</v>
      </c>
    </row>
    <row r="515" spans="1:1" x14ac:dyDescent="0.25">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{'SheetId':'eea37401-614e-480f-bf0c-66e62a21c940','UId':'d55f381c-544c-4c22-a6c9-f44d9ae2c1ab','Col':5,'Row':14,'Format':'numberic','Value':'149329243300','TargetCode':''}</v>
      </c>
    </row>
    <row r="516" spans="1:1" x14ac:dyDescent="0.25">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{'SheetId':'eea37401-614e-480f-bf0c-66e62a21c940','UId':'5b9de7f0-70a7-42bf-94c8-d94c81c70e42','Col':4,'Row':15,'Format':'numberic','Value':'120890143700','TargetCode':''}</v>
      </c>
    </row>
    <row r="517" spans="1:1" x14ac:dyDescent="0.25">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{'SheetId':'eea37401-614e-480f-bf0c-66e62a21c940','UId':'85d68133-b410-4986-a2ae-00da0ca256bd','Col':5,'Row':15,'Format':'numberic','Value':'149329243300','TargetCode':''}</v>
      </c>
    </row>
    <row r="518" spans="1:1" x14ac:dyDescent="0.25">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{'SheetId':'eea37401-614e-480f-bf0c-66e62a21c940','UId':'31f6ac2c-5e3e-4a12-b200-cf5f834a027b','Col':4,'Row':16,'Format':'numberic','Value':'12089014.37','TargetCode':''}</v>
      </c>
    </row>
    <row r="519" spans="1:1" x14ac:dyDescent="0.25">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{'SheetId':'eea37401-614e-480f-bf0c-66e62a21c940','UId':'e12c39c4-7956-414a-b632-d0af1c2ab599','Col':5,'Row':16,'Format':'numberic','Value':'14932924.33','TargetCode':''}</v>
      </c>
    </row>
    <row r="520" spans="1:1" x14ac:dyDescent="0.25">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{'SheetId':'eea37401-614e-480f-bf0c-66e62a21c940','UId':'b08c24e4-4516-482b-a697-9d62ff87afcf','Col':4,'Row':17,'Format':'numberic','Value':'19922106500','TargetCode':''}</v>
      </c>
    </row>
    <row r="521" spans="1:1" x14ac:dyDescent="0.25">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{'SheetId':'eea37401-614e-480f-bf0c-66e62a21c940','UId':'a7ccfa80-7e7d-4308-b36d-abc719c80bf3','Col':5,'Row':17,'Format':'numberic','Value':'-28439099600','TargetCode':''}</v>
      </c>
    </row>
    <row r="522" spans="1:1" x14ac:dyDescent="0.25">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{'SheetId':'eea37401-614e-480f-bf0c-66e62a21c940','UId':'e8ec4ef9-08e4-4e39-8477-ae21a99e8959','Col':4,'Row':18,'Format':'numberic','Value':'5797365.19','TargetCode':''}</v>
      </c>
    </row>
    <row r="523" spans="1:1" x14ac:dyDescent="0.25">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{'SheetId':'eea37401-614e-480f-bf0c-66e62a21c940','UId':'dde8a5b2-e9c7-4f1b-a63c-0174479280ef','Col':5,'Row':18,'Format':'numberic','Value':'4601979.18','TargetCode':''}</v>
      </c>
    </row>
    <row r="524" spans="1:1" x14ac:dyDescent="0.25">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{'SheetId':'eea37401-614e-480f-bf0c-66e62a21c940','UId':'0e4c1db2-c20e-4d52-853c-271375cc313a','Col':4,'Row':19,'Format':'numberic','Value':'57973651900','TargetCode':''}</v>
      </c>
    </row>
    <row r="525" spans="1:1" x14ac:dyDescent="0.25">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{'SheetId':'eea37401-614e-480f-bf0c-66e62a21c940','UId':'12f0bb36-f2e3-462a-b5c8-133ec8de4536','Col':5,'Row':19,'Format':'numberic','Value':'46019791800','TargetCode':''}</v>
      </c>
    </row>
    <row r="526" spans="1:1" x14ac:dyDescent="0.25">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{'SheetId':'eea37401-614e-480f-bf0c-66e62a21c940','UId':'99c017fe-183e-4244-a2e8-3180fad52922','Col':4,'Row':20,'Format':'numberic','Value':'-3805154.54','TargetCode':''}</v>
      </c>
    </row>
    <row r="527" spans="1:1" x14ac:dyDescent="0.25">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{'SheetId':'eea37401-614e-480f-bf0c-66e62a21c940','UId':'b3b6a8fb-5b81-4dc7-b0e6-531f207f2848','Col':5,'Row':20,'Format':'numberic','Value':'-7445889.14','TargetCode':''}</v>
      </c>
    </row>
    <row r="528" spans="1:1" x14ac:dyDescent="0.25">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{'SheetId':'eea37401-614e-480f-bf0c-66e62a21c940','UId':'d7299fb4-5fbd-49ea-a765-7a162fd18f1e','Col':4,'Row':21,'Format':'numberic','Value':'-38051545400','TargetCode':''}</v>
      </c>
    </row>
    <row r="529" spans="1:1" x14ac:dyDescent="0.25">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{'SheetId':'eea37401-614e-480f-bf0c-66e62a21c940','UId':'15c659ac-ac36-4f95-b662-8fcd6067cf35','Col':5,'Row':21,'Format':'numberic','Value':'-74458891400','TargetCode':''}</v>
      </c>
    </row>
    <row r="530" spans="1:1" x14ac:dyDescent="0.25">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{'SheetId':'eea37401-614e-480f-bf0c-66e62a21c940','UId':'232e2092-5dcd-464b-b1fe-07f27efe2d21','Col':4,'Row':22,'Format':'numberic','Value':'140812250200','TargetCode':''}</v>
      </c>
    </row>
    <row r="531" spans="1:1" x14ac:dyDescent="0.25">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{'SheetId':'eea37401-614e-480f-bf0c-66e62a21c940','UId':'fa41f074-2315-4e28-81ff-52700c300177','Col':5,'Row':22,'Format':'numberic','Value':'120890143700','TargetCode':''}</v>
      </c>
    </row>
    <row r="532" spans="1:1" x14ac:dyDescent="0.25">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{'SheetId':'eea37401-614e-480f-bf0c-66e62a21c940','UId':'d8289881-c7ab-468c-ad5d-bf473cb76780','Col':4,'Row':23,'Format':'numberic','Value':'140812250200','TargetCode':''}</v>
      </c>
    </row>
    <row r="533" spans="1:1" x14ac:dyDescent="0.25">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{'SheetId':'eea37401-614e-480f-bf0c-66e62a21c940','UId':'994ed5e1-c943-4620-8991-d05a125691b0','Col':5,'Row':23,'Format':'numberic','Value':'120890143700','TargetCode':''}</v>
      </c>
    </row>
    <row r="534" spans="1:1" x14ac:dyDescent="0.25">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{'SheetId':'eea37401-614e-480f-bf0c-66e62a21c940','UId':'7120d041-84df-4b71-aa97-9c53b5ab7f97','Col':4,'Row':24,'Format':'numberic','Value':'14081225.02','TargetCode':''}</v>
      </c>
    </row>
    <row r="535" spans="1:1" x14ac:dyDescent="0.25">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{'SheetId':'eea37401-614e-480f-bf0c-66e62a21c940','UId':'ee5817e5-5c8c-481c-bd88-acd0b7e7eb64','Col':5,'Row':24,'Format':'numberic','Value':'12089014.37','TargetCode':''}</v>
      </c>
    </row>
    <row r="536" spans="1:1" x14ac:dyDescent="0.25">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{'SheetId':'eea37401-614e-480f-bf0c-66e62a21c940','UId':'83b16c86-f622-444a-8fd4-b601d346c031','Col':4,'Row':25,'Format':'percentage','Value':'0.000541612678525323','TargetCode':''}</v>
      </c>
    </row>
    <row r="537" spans="1:1" x14ac:dyDescent="0.25">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{'SheetId':'eea37401-614e-480f-bf0c-66e62a21c940','UId':'6080a665-802c-4b21-ade4-e67d42c38ace','Col':5,'Row':25,'Format':'percentage','Value':'0.000630867808290975','TargetCode':''}</v>
      </c>
    </row>
    <row r="538" spans="1:1" x14ac:dyDescent="0.25">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{'SheetId':'eea37401-614e-480f-bf0c-66e62a21c940','UId':'dc7a563a-ad1d-4847-ad52-60ae8b13af41','Col':4,'Row':26,'Format':'percentage','Value':'0.1601','TargetCode':''}</v>
      </c>
    </row>
    <row r="539" spans="1:1" x14ac:dyDescent="0.25">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{'SheetId':'eea37401-614e-480f-bf0c-66e62a21c940','UId':'c291a5ad-47fa-4a53-a5d4-2c97806fed49','Col':5,'Row':26,'Format':'percentage','Value':'0.1425','TargetCode':''}</v>
      </c>
    </row>
    <row r="540" spans="1:1" x14ac:dyDescent="0.25">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{'SheetId':'eea37401-614e-480f-bf0c-66e62a21c940','UId':'71e817fa-136e-4e66-8e01-e228a752c25d','Col':4,'Row':27,'Format':'percentage','Value':'0.023','TargetCode':''}</v>
      </c>
    </row>
    <row r="541" spans="1:1" x14ac:dyDescent="0.25">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{'SheetId':'eea37401-614e-480f-bf0c-66e62a21c940','UId':'09a70799-3c67-42d0-9f37-8841480fa73f','Col':5,'Row':27,'Format':'percentage','Value':'0.0241','TargetCode':''}</v>
      </c>
    </row>
    <row r="542" spans="1:1" x14ac:dyDescent="0.25">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{'SheetId':'eea37401-614e-480f-bf0c-66e62a21c940','UId':'19d7d32d-f72f-4744-9b80-66561ae1073a','Col':4,'Row':28,'Format':'numberic','Value':'11432','TargetCode':''}</v>
      </c>
    </row>
    <row r="543" spans="1:1" x14ac:dyDescent="0.25">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{'SheetId':'eea37401-614e-480f-bf0c-66e62a21c940','UId':'2c2fe24e-69d3-4ae8-a8c8-c603f2a4a32c','Col':5,'Row':28,'Format':'numberic','Value':'10610','TargetCode':''}</v>
      </c>
    </row>
    <row r="544" spans="1:1" x14ac:dyDescent="0.25">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{'SheetId':'eea37401-614e-480f-bf0c-66e62a21c940','UId':'507c37af-0901-43e1-8af6-f40112c246e3','Col':4,'Row':29,'Format':'numberic','Value':'21234.84','TargetCode':''}</v>
      </c>
    </row>
    <row r="545" spans="1:1" x14ac:dyDescent="0.25">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{'SheetId':'eea37401-614e-480f-bf0c-66e62a21c940','UId':'bb1a5a18-9ac0-4a7c-9c34-d6fbecc14baf','Col':5,'Row':29,'Format':'numberic','Value':'20551.48','TargetCode':''}</v>
      </c>
    </row>
    <row r="546" spans="1:1" x14ac:dyDescent="0.25">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5">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5">
      <c r="A548" t="str">
        <f>CONCATENATE("{'SheetId':'6fbe65c3-da29-414a-bb25-33fbc620a8c2'",",","'UId':'f00954e1-2fdc-4511-81ac-437964b25b05'",",'Col':",COLUMN(TKGD_NguoiLienQuan!C3),",'Row':",ROW(TKGD_NguoiLienQuan!C3),",","'Format':'string'",",'Value':'",SUBSTITUTE(TKGD_NguoiLienQuan!C3,"'","\'"),"','TargetCode':''}")</f>
        <v>{'SheetId':'6fbe65c3-da29-414a-bb25-33fbc620a8c2','UId':'f00954e1-2fdc-4511-81ac-437964b25b05','Col':3,'Row':3,'Format':'string','Value':' ','TargetCode':''}</v>
      </c>
    </row>
    <row r="549" spans="1:1" x14ac:dyDescent="0.25">
      <c r="A549" t="str">
        <f>CONCATENATE("{'SheetId':'6fbe65c3-da29-414a-bb25-33fbc620a8c2'",",","'UId':'95cf7188-4c64-4d15-92bd-f00974e049ee'",",'Col':",COLUMN(TKGD_NguoiLienQuan!D3),",'Row':",ROW(TKGD_NguoiLienQuan!D3),",","'Format':'numberic'",",'Value':'",SUBSTITUTE(TKGD_NguoiLienQuan!D3,"'","\'"),"','TargetCode':''}")</f>
        <v>{'SheetId':'6fbe65c3-da29-414a-bb25-33fbc620a8c2','UId':'95cf7188-4c64-4d15-92bd-f00974e049ee','Col':4,'Row':3,'Format':'numberic','Value':' ','TargetCode':''}</v>
      </c>
    </row>
    <row r="550" spans="1:1" x14ac:dyDescent="0.25">
      <c r="A550" t="str">
        <f>CONCATENATE("{'SheetId':'6fbe65c3-da29-414a-bb25-33fbc620a8c2'",",","'UId':'cb3aabc1-746d-4757-b476-f4c706648b84'",",'Col':",COLUMN(TKGD_NguoiLienQuan!E3),",'Row':",ROW(TKGD_NguoiLienQuan!E3),",","'Format':'string'",",'Value':'",SUBSTITUTE(TKGD_NguoiLienQuan!E3,"'","\'"),"','TargetCode':''}")</f>
        <v>{'SheetId':'6fbe65c3-da29-414a-bb25-33fbc620a8c2','UId':'cb3aabc1-746d-4757-b476-f4c706648b84','Col':5,'Row':3,'Format':'string','Value':' ','TargetCode':''}</v>
      </c>
    </row>
    <row r="551" spans="1:1" x14ac:dyDescent="0.25">
      <c r="A551" t="str">
        <f>CONCATENATE("{'SheetId':'6fbe65c3-da29-414a-bb25-33fbc620a8c2'",",","'UId':'28c9224c-dc7d-46c2-9d1c-792ef02992f4'",",'Col':",COLUMN(TKGD_NguoiLienQuan!F3),",'Row':",ROW(TKGD_NguoiLienQuan!F3),",","'Format':'string'",",'Value':'",SUBSTITUTE(TKGD_NguoiLienQuan!F3,"'","\'"),"','TargetCode':''}")</f>
        <v>{'SheetId':'6fbe65c3-da29-414a-bb25-33fbc620a8c2','UId':'28c9224c-dc7d-46c2-9d1c-792ef02992f4','Col':6,'Row':3,'Format':'string','Value':' ','TargetCode':''}</v>
      </c>
    </row>
    <row r="552" spans="1:1" x14ac:dyDescent="0.25">
      <c r="A552" t="str">
        <f>CONCATENATE("{'SheetId':'6fbe65c3-da29-414a-bb25-33fbc620a8c2'",",","'UId':'17e5d1e9-8132-4820-8f14-debc51c607a3'",",'Col':",COLUMN(TKGD_NguoiLienQuan!A5),",'Row':",ROW(TKGD_NguoiLienQuan!A5),",","'ColDynamic':",COLUMN(TKGD_NguoiLienQuan!A4),",","'RowDynamic':",ROW(TKGD_NguoiLienQuan!A4),",","'Format':'string'",",'Value':'",SUBSTITUTE(TKGD_NguoiLienQuan!A5,"'","\'"),"','TargetCode':''}")</f>
        <v>{'SheetId':'6fbe65c3-da29-414a-bb25-33fbc620a8c2','UId':'17e5d1e9-8132-4820-8f14-debc51c607a3','Col':1,'Row':5,'ColDynamic':1,'RowDynamic':4,'Format':'string','Value':'','TargetCode':''}</v>
      </c>
    </row>
    <row r="553" spans="1:1" x14ac:dyDescent="0.25">
      <c r="A553" t="str">
        <f>CONCATENATE("{'SheetId':'6fbe65c3-da29-414a-bb25-33fbc620a8c2'",",","'UId':'5f13c594-e75e-412e-aaae-d3074753b15c'",",'Col':",COLUMN(TKGD_NguoiLienQuan!B5),",'Row':",ROW(TKGD_NguoiLienQuan!B5),",","'ColDynamic':",COLUMN(TKGD_NguoiLienQuan!B4),",","'RowDynamic':",ROW(TKGD_NguoiLienQuan!B4),",","'Format':'string'",",'Value':'",SUBSTITUTE(TKGD_NguoiLienQuan!B5,"'","\'"),"','TargetCode':''}")</f>
        <v>{'SheetId':'6fbe65c3-da29-414a-bb25-33fbc620a8c2','UId':'5f13c594-e75e-412e-aaae-d3074753b15c','Col':2,'Row':5,'ColDynamic':2,'RowDynamic':4,'Format':'string','Value':'','TargetCode':''}</v>
      </c>
    </row>
    <row r="554" spans="1:1" x14ac:dyDescent="0.25">
      <c r="A554" t="str">
        <f>CONCATENATE("{'SheetId':'6fbe65c3-da29-414a-bb25-33fbc620a8c2'",",","'UId':'7c1c6ed9-b44a-4e3a-a818-50effa9c3b85'",",'Col':",COLUMN(TKGD_NguoiLienQuan!C5),",'Row':",ROW(TKGD_NguoiLienQuan!C5),",","'ColDynamic':",COLUMN(TKGD_NguoiLienQuan!C4),",","'RowDynamic':",ROW(TKGD_NguoiLienQuan!C4),",","'Format':'string'",",'Value':'",SUBSTITUTE(TKGD_NguoiLienQuan!C5,"'","\'"),"','TargetCode':''}")</f>
        <v>{'SheetId':'6fbe65c3-da29-414a-bb25-33fbc620a8c2','UId':'7c1c6ed9-b44a-4e3a-a818-50effa9c3b85','Col':3,'Row':5,'ColDynamic':3,'RowDynamic':4,'Format':'string','Value':' ','TargetCode':''}</v>
      </c>
    </row>
    <row r="555" spans="1:1" x14ac:dyDescent="0.25">
      <c r="A555" t="str">
        <f>CONCATENATE("{'SheetId':'6fbe65c3-da29-414a-bb25-33fbc620a8c2'",",","'UId':'f51c1d77-7233-45f8-8b50-f1c5e84432c3'",",'Col':",COLUMN(TKGD_NguoiLienQuan!D5),",'Row':",ROW(TKGD_NguoiLienQuan!D5),",","'ColDynamic':",COLUMN(TKGD_NguoiLienQuan!D4),",","'RowDynamic':",ROW(TKGD_NguoiLienQuan!D4),",","'Format':'numberic'",",'Value':'",SUBSTITUTE(TKGD_NguoiLienQuan!D5,"'","\'"),"','TargetCode':''}")</f>
        <v>{'SheetId':'6fbe65c3-da29-414a-bb25-33fbc620a8c2','UId':'f51c1d77-7233-45f8-8b50-f1c5e84432c3','Col':4,'Row':5,'ColDynamic':4,'RowDynamic':4,'Format':'numberic','Value':' ','TargetCode':''}</v>
      </c>
    </row>
    <row r="556" spans="1:1" x14ac:dyDescent="0.25">
      <c r="A556" t="str">
        <f>CONCATENATE("{'SheetId':'6fbe65c3-da29-414a-bb25-33fbc620a8c2'",",","'UId':'96143637-e475-4dd4-9e6d-b6f82c07f2ad'",",'Col':",COLUMN(TKGD_NguoiLienQuan!E5),",'Row':",ROW(TKGD_NguoiLienQuan!E5),",","'ColDynamic':",COLUMN(TKGD_NguoiLienQuan!E4),",","'RowDynamic':",ROW(TKGD_NguoiLienQuan!E4),",","'Format':'string'",",'Value':'",SUBSTITUTE(TKGD_NguoiLienQuan!E5,"'","\'"),"','TargetCode':''}")</f>
        <v>{'SheetId':'6fbe65c3-da29-414a-bb25-33fbc620a8c2','UId':'96143637-e475-4dd4-9e6d-b6f82c07f2ad','Col':5,'Row':5,'ColDynamic':5,'RowDynamic':4,'Format':'string','Value':' ','TargetCode':''}</v>
      </c>
    </row>
    <row r="557" spans="1:1" x14ac:dyDescent="0.25">
      <c r="A557" t="str">
        <f>CONCATENATE("{'SheetId':'6fbe65c3-da29-414a-bb25-33fbc620a8c2'",",","'UId':'cb5fa644-4de9-471f-bae0-df289a270c22'",",'Col':",COLUMN(TKGD_NguoiLienQuan!F5),",'Row':",ROW(TKGD_NguoiLienQuan!F5),",","'ColDynamic':",COLUMN(TKGD_NguoiLienQuan!F4),",","'RowDynamic':",ROW(TKGD_NguoiLienQuan!F4),",","'Format':'string'",",'Value':'",SUBSTITUTE(TKGD_NguoiLienQuan!F5,"'","\'"),"','TargetCode':''}")</f>
        <v>{'SheetId':'6fbe65c3-da29-414a-bb25-33fbc620a8c2','UId':'cb5fa644-4de9-471f-bae0-df289a270c22','Col':6,'Row':5,'ColDynamic':6,'RowDynamic':4,'Format':'string','Value':' ','TargetCode':''}</v>
      </c>
    </row>
    <row r="558" spans="1:1" x14ac:dyDescent="0.25">
      <c r="A558" t="str">
        <f>CONCATENATE("{'SheetId':'6fbe65c3-da29-414a-bb25-33fbc620a8c2'",",","'UId':'97699635-2d1c-45a0-bcb8-f0bffbda7dab'",",'Col':",COLUMN(TKGD_NguoiLienQuan!C6),",'Row':",ROW(TKGD_NguoiLienQuan!C6),",","'Format':'string'",",'Value':'",SUBSTITUTE(TKGD_NguoiLienQuan!C6,"'","\'"),"','TargetCode':''}")</f>
        <v>{'SheetId':'6fbe65c3-da29-414a-bb25-33fbc620a8c2','UId':'97699635-2d1c-45a0-bcb8-f0bffbda7dab','Col':3,'Row':6,'Format':'string','Value':' ','TargetCode':''}</v>
      </c>
    </row>
    <row r="559" spans="1:1" x14ac:dyDescent="0.25">
      <c r="A559" t="str">
        <f>CONCATENATE("{'SheetId':'6fbe65c3-da29-414a-bb25-33fbc620a8c2'",",","'UId':'353a8288-2a2b-4291-8b05-db88ee25e555'",",'Col':",COLUMN(TKGD_NguoiLienQuan!D6),",'Row':",ROW(TKGD_NguoiLienQuan!D6),",","'Format':'numberic'",",'Value':'",SUBSTITUTE(TKGD_NguoiLienQuan!D6,"'","\'"),"','TargetCode':''}")</f>
        <v>{'SheetId':'6fbe65c3-da29-414a-bb25-33fbc620a8c2','UId':'353a8288-2a2b-4291-8b05-db88ee25e555','Col':4,'Row':6,'Format':'numberic','Value':' ','TargetCode':''}</v>
      </c>
    </row>
    <row r="560" spans="1:1" x14ac:dyDescent="0.25">
      <c r="A560" t="str">
        <f>CONCATENATE("{'SheetId':'6fbe65c3-da29-414a-bb25-33fbc620a8c2'",",","'UId':'6091ddce-7b9e-4f16-bd59-1f0287141f21'",",'Col':",COLUMN(TKGD_NguoiLienQuan!E6),",'Row':",ROW(TKGD_NguoiLienQuan!E6),",","'Format':'string'",",'Value':'",SUBSTITUTE(TKGD_NguoiLienQuan!E6,"'","\'"),"','TargetCode':''}")</f>
        <v>{'SheetId':'6fbe65c3-da29-414a-bb25-33fbc620a8c2','UId':'6091ddce-7b9e-4f16-bd59-1f0287141f21','Col':5,'Row':6,'Format':'string','Value':' ','TargetCode':''}</v>
      </c>
    </row>
    <row r="561" spans="1:1" x14ac:dyDescent="0.25">
      <c r="A561" t="str">
        <f>CONCATENATE("{'SheetId':'6fbe65c3-da29-414a-bb25-33fbc620a8c2'",",","'UId':'6105f3b1-ff68-441b-b50d-ee4a053f4678'",",'Col':",COLUMN(TKGD_NguoiLienQuan!F6),",'Row':",ROW(TKGD_NguoiLienQuan!F6),",","'Format':'string'",",'Value':'",SUBSTITUTE(TKGD_NguoiLienQuan!F6,"'","\'"),"','TargetCode':''}")</f>
        <v>{'SheetId':'6fbe65c3-da29-414a-bb25-33fbc620a8c2','UId':'6105f3b1-ff68-441b-b50d-ee4a053f4678','Col':6,'Row':6,'Format':'string','Value':' ','TargetCode':''}</v>
      </c>
    </row>
    <row r="562" spans="1:1" x14ac:dyDescent="0.25">
      <c r="A562" t="str">
        <f>CONCATENATE("{'SheetId':'6fbe65c3-da29-414a-bb25-33fbc620a8c2'",",","'UId':'b4b73c0b-75cf-4502-b7e7-1e25b56bf5f8'",",'Col':",COLUMN(TKGD_NguoiLienQuan!A8),",'Row':",ROW(TKGD_NguoiLienQuan!A8),",","'ColDynamic':",COLUMN(TKGD_NguoiLienQuan!A7),",","'RowDynamic':",ROW(TKGD_NguoiLienQuan!A7),",","'Format':'string'",",'Value':'",SUBSTITUTE(TKGD_NguoiLienQuan!A8,"'","\'"),"','TargetCode':''}")</f>
        <v>{'SheetId':'6fbe65c3-da29-414a-bb25-33fbc620a8c2','UId':'b4b73c0b-75cf-4502-b7e7-1e25b56bf5f8','Col':1,'Row':8,'ColDynamic':1,'RowDynamic':7,'Format':'string','Value':'','TargetCode':''}</v>
      </c>
    </row>
    <row r="563" spans="1:1" x14ac:dyDescent="0.25">
      <c r="A563" t="str">
        <f>CONCATENATE("{'SheetId':'6fbe65c3-da29-414a-bb25-33fbc620a8c2'",",","'UId':'cb9dfe40-bba7-43ac-a34a-e361fc52bfb1'",",'Col':",COLUMN(TKGD_NguoiLienQuan!B8),",'Row':",ROW(TKGD_NguoiLienQuan!B8),",","'ColDynamic':",COLUMN(TKGD_NguoiLienQuan!B7),",","'RowDynamic':",ROW(TKGD_NguoiLienQuan!B7),",","'Format':'string'",",'Value':'",SUBSTITUTE(TKGD_NguoiLienQuan!B8,"'","\'"),"','TargetCode':''}")</f>
        <v>{'SheetId':'6fbe65c3-da29-414a-bb25-33fbc620a8c2','UId':'cb9dfe40-bba7-43ac-a34a-e361fc52bfb1','Col':2,'Row':8,'ColDynamic':2,'RowDynamic':7,'Format':'string','Value':'','TargetCode':''}</v>
      </c>
    </row>
    <row r="564" spans="1:1" x14ac:dyDescent="0.25">
      <c r="A564" t="str">
        <f>CONCATENATE("{'SheetId':'6fbe65c3-da29-414a-bb25-33fbc620a8c2'",",","'UId':'810031bf-f6c9-430d-886a-a2b3943b33fd'",",'Col':",COLUMN(TKGD_NguoiLienQuan!C8),",'Row':",ROW(TKGD_NguoiLienQuan!C8),",","'ColDynamic':",COLUMN(TKGD_NguoiLienQuan!C7),",","'RowDynamic':",ROW(TKGD_NguoiLienQuan!C7),",","'Format':'string'",",'Value':'",SUBSTITUTE(TKGD_NguoiLienQuan!C8,"'","\'"),"','TargetCode':''}")</f>
        <v>{'SheetId':'6fbe65c3-da29-414a-bb25-33fbc620a8c2','UId':'810031bf-f6c9-430d-886a-a2b3943b33fd','Col':3,'Row':8,'ColDynamic':3,'RowDynamic':7,'Format':'string','Value':' ','TargetCode':''}</v>
      </c>
    </row>
    <row r="565" spans="1:1" x14ac:dyDescent="0.25">
      <c r="A565" t="str">
        <f>CONCATENATE("{'SheetId':'6fbe65c3-da29-414a-bb25-33fbc620a8c2'",",","'UId':'2a150146-d690-4323-8732-0fa1448f5488'",",'Col':",COLUMN(TKGD_NguoiLienQuan!D8),",'Row':",ROW(TKGD_NguoiLienQuan!D8),",","'ColDynamic':",COLUMN(TKGD_NguoiLienQuan!D7),",","'RowDynamic':",ROW(TKGD_NguoiLienQuan!D7),",","'Format':'numberic'",",'Value':'",SUBSTITUTE(TKGD_NguoiLienQuan!D8,"'","\'"),"','TargetCode':''}")</f>
        <v>{'SheetId':'6fbe65c3-da29-414a-bb25-33fbc620a8c2','UId':'2a150146-d690-4323-8732-0fa1448f5488','Col':4,'Row':8,'ColDynamic':4,'RowDynamic':7,'Format':'numberic','Value':' ','TargetCode':''}</v>
      </c>
    </row>
    <row r="566" spans="1:1" x14ac:dyDescent="0.25">
      <c r="A566" t="str">
        <f>CONCATENATE("{'SheetId':'6fbe65c3-da29-414a-bb25-33fbc620a8c2'",",","'UId':'d75f3508-d070-4873-885f-324a9a03af35'",",'Col':",COLUMN(TKGD_NguoiLienQuan!E8),",'Row':",ROW(TKGD_NguoiLienQuan!E8),",","'ColDynamic':",COLUMN(TKGD_NguoiLienQuan!E7),",","'RowDynamic':",ROW(TKGD_NguoiLienQuan!E7),",","'Format':'string'",",'Value':'",SUBSTITUTE(TKGD_NguoiLienQuan!E8,"'","\'"),"','TargetCode':''}")</f>
        <v>{'SheetId':'6fbe65c3-da29-414a-bb25-33fbc620a8c2','UId':'d75f3508-d070-4873-885f-324a9a03af35','Col':5,'Row':8,'ColDynamic':5,'RowDynamic':7,'Format':'string','Value':' ','TargetCode':''}</v>
      </c>
    </row>
    <row r="567" spans="1:1" x14ac:dyDescent="0.25">
      <c r="A567" t="str">
        <f>CONCATENATE("{'SheetId':'6fbe65c3-da29-414a-bb25-33fbc620a8c2'",",","'UId':'ad4db232-d540-49f4-b9be-d98d37886a21'",",'Col':",COLUMN(TKGD_NguoiLienQuan!F8),",'Row':",ROW(TKGD_NguoiLienQuan!F8),",","'ColDynamic':",COLUMN(TKGD_NguoiLienQuan!F7),",","'RowDynamic':",ROW(TKGD_NguoiLienQuan!F7),",","'Format':'string'",",'Value':'",SUBSTITUTE(TKGD_NguoiLienQuan!F8,"'","\'"),"','TargetCode':''}")</f>
        <v>{'SheetId':'6fbe65c3-da29-414a-bb25-33fbc620a8c2','UId':'ad4db232-d540-49f4-b9be-d98d37886a21','Col':6,'Row':8,'ColDynamic':6,'RowDynamic':7,'Format':'string','Value':' ','TargetCode':''}</v>
      </c>
    </row>
    <row r="568" spans="1:1" x14ac:dyDescent="0.25">
      <c r="A568" t="str">
        <f>CONCATENATE("{'SheetId':'6fbe65c3-da29-414a-bb25-33fbc620a8c2'",",","'UId':'0c3effbd-56e3-4a79-9901-77fb050a0e54'",",'Col':",COLUMN(TKGD_NguoiLienQuan!C9),",'Row':",ROW(TKGD_NguoiLienQuan!C9),",","'Format':'string'",",'Value':'",SUBSTITUTE(TKGD_NguoiLienQuan!C9,"'","\'"),"','TargetCode':''}")</f>
        <v>{'SheetId':'6fbe65c3-da29-414a-bb25-33fbc620a8c2','UId':'0c3effbd-56e3-4a79-9901-77fb050a0e54','Col':3,'Row':9,'Format':'string','Value':' ','TargetCode':''}</v>
      </c>
    </row>
    <row r="569" spans="1:1" x14ac:dyDescent="0.25">
      <c r="A569" t="str">
        <f>CONCATENATE("{'SheetId':'6fbe65c3-da29-414a-bb25-33fbc620a8c2'",",","'UId':'aa48dfae-4e3c-4d73-ace2-72e44c2574b3'",",'Col':",COLUMN(TKGD_NguoiLienQuan!D9),",'Row':",ROW(TKGD_NguoiLienQuan!D9),",","'Format':'numberic'",",'Value':'",SUBSTITUTE(TKGD_NguoiLienQuan!D9,"'","\'"),"','TargetCode':''}")</f>
        <v>{'SheetId':'6fbe65c3-da29-414a-bb25-33fbc620a8c2','UId':'aa48dfae-4e3c-4d73-ace2-72e44c2574b3','Col':4,'Row':9,'Format':'numberic','Value':' ','TargetCode':''}</v>
      </c>
    </row>
    <row r="570" spans="1:1" x14ac:dyDescent="0.25">
      <c r="A570" t="str">
        <f>CONCATENATE("{'SheetId':'6fbe65c3-da29-414a-bb25-33fbc620a8c2'",",","'UId':'7f4cbc40-35c1-454c-bffb-302b37c8ab4b'",",'Col':",COLUMN(TKGD_NguoiLienQuan!E9),",'Row':",ROW(TKGD_NguoiLienQuan!E9),",","'Format':'string'",",'Value':'",SUBSTITUTE(TKGD_NguoiLienQuan!E9,"'","\'"),"','TargetCode':''}")</f>
        <v>{'SheetId':'6fbe65c3-da29-414a-bb25-33fbc620a8c2','UId':'7f4cbc40-35c1-454c-bffb-302b37c8ab4b','Col':5,'Row':9,'Format':'string','Value':' ','TargetCode':''}</v>
      </c>
    </row>
    <row r="571" spans="1:1" x14ac:dyDescent="0.25">
      <c r="A571" t="str">
        <f>CONCATENATE("{'SheetId':'6fbe65c3-da29-414a-bb25-33fbc620a8c2'",",","'UId':'7be54a61-dcc4-4193-b24c-364d5b386508'",",'Col':",COLUMN(TKGD_NguoiLienQuan!F9),",'Row':",ROW(TKGD_NguoiLienQuan!F9),",","'Format':'string'",",'Value':'",SUBSTITUTE(TKGD_NguoiLienQuan!F9,"'","\'"),"','TargetCode':''}")</f>
        <v>{'SheetId':'6fbe65c3-da29-414a-bb25-33fbc620a8c2','UId':'7be54a61-dcc4-4193-b24c-364d5b386508','Col':6,'Row':9,'Format':'string','Value':' ','TargetCode':''}</v>
      </c>
    </row>
    <row r="572" spans="1:1" x14ac:dyDescent="0.25">
      <c r="A572" t="str">
        <f>CONCATENATE("{'SheetId':'6fbe65c3-da29-414a-bb25-33fbc620a8c2'",",","'UId':'b1e747cf-eed1-4ee1-8166-2e5cecbef458'",",'Col':",COLUMN(TKGD_NguoiLienQuan!A11),",'Row':",ROW(TKGD_NguoiLienQuan!A11),",","'ColDynamic':",COLUMN(TKGD_NguoiLienQuan!A10),",","'RowDynamic':",ROW(TKGD_NguoiLienQuan!A10),",","'Format':'string'",",'Value':'",SUBSTITUTE(TKGD_NguoiLienQuan!A11,"'","\'"),"','TargetCode':''}")</f>
        <v>{'SheetId':'6fbe65c3-da29-414a-bb25-33fbc620a8c2','UId':'b1e747cf-eed1-4ee1-8166-2e5cecbef458','Col':1,'Row':11,'ColDynamic':1,'RowDynamic':10,'Format':'string','Value':' ','TargetCode':''}</v>
      </c>
    </row>
    <row r="573" spans="1:1" x14ac:dyDescent="0.25">
      <c r="A573" t="str">
        <f>CONCATENATE("{'SheetId':'6fbe65c3-da29-414a-bb25-33fbc620a8c2'",",","'UId':'e4dc4191-2419-4972-948a-1705473a311a'",",'Col':",COLUMN(TKGD_NguoiLienQuan!B11),",'Row':",ROW(TKGD_NguoiLienQuan!B11),",","'ColDynamic':",COLUMN(TKGD_NguoiLienQuan!B10),",","'RowDynamic':",ROW(TKGD_NguoiLienQuan!B10),",","'Format':'string'",",'Value':'",SUBSTITUTE(TKGD_NguoiLienQuan!B11,"'","\'"),"','TargetCode':''}")</f>
        <v>{'SheetId':'6fbe65c3-da29-414a-bb25-33fbc620a8c2','UId':'e4dc4191-2419-4972-948a-1705473a311a','Col':2,'Row':11,'ColDynamic':2,'RowDynamic':10,'Format':'string','Value':' ','TargetCode':''}</v>
      </c>
    </row>
    <row r="574" spans="1:1" x14ac:dyDescent="0.25">
      <c r="A574" t="str">
        <f>CONCATENATE("{'SheetId':'6fbe65c3-da29-414a-bb25-33fbc620a8c2'",",","'UId':'64c68f95-30b6-430d-bb19-58dccd8eb95a'",",'Col':",COLUMN(TKGD_NguoiLienQuan!C11),",'Row':",ROW(TKGD_NguoiLienQuan!C11),",","'ColDynamic':",COLUMN(TKGD_NguoiLienQuan!C10),",","'RowDynamic':",ROW(TKGD_NguoiLienQuan!C10),",","'Format':'string'",",'Value':'",SUBSTITUTE(TKGD_NguoiLienQuan!C11,"'","\'"),"','TargetCode':''}")</f>
        <v>{'SheetId':'6fbe65c3-da29-414a-bb25-33fbc620a8c2','UId':'64c68f95-30b6-430d-bb19-58dccd8eb95a','Col':3,'Row':11,'ColDynamic':3,'RowDynamic':10,'Format':'string','Value':' ','TargetCode':''}</v>
      </c>
    </row>
    <row r="575" spans="1:1" x14ac:dyDescent="0.25">
      <c r="A575" t="str">
        <f>CONCATENATE("{'SheetId':'6fbe65c3-da29-414a-bb25-33fbc620a8c2'",",","'UId':'16101b2e-8dfb-43af-b2ea-5dc238d77472'",",'Col':",COLUMN(TKGD_NguoiLienQuan!D11),",'Row':",ROW(TKGD_NguoiLienQuan!D11),",","'ColDynamic':",COLUMN(TKGD_NguoiLienQuan!D10),",","'RowDynamic':",ROW(TKGD_NguoiLienQuan!D10),",","'Format':'numberic'",",'Value':'",SUBSTITUTE(TKGD_NguoiLienQuan!D11,"'","\'"),"','TargetCode':''}")</f>
        <v>{'SheetId':'6fbe65c3-da29-414a-bb25-33fbc620a8c2','UId':'16101b2e-8dfb-43af-b2ea-5dc238d77472','Col':4,'Row':11,'ColDynamic':4,'RowDynamic':10,'Format':'numberic','Value':' ','TargetCode':''}</v>
      </c>
    </row>
    <row r="576" spans="1:1" x14ac:dyDescent="0.25">
      <c r="A576" t="str">
        <f>CONCATENATE("{'SheetId':'6fbe65c3-da29-414a-bb25-33fbc620a8c2'",",","'UId':'60334cf9-fcea-45d9-89a4-e44248705165'",",'Col':",COLUMN(TKGD_NguoiLienQuan!E11),",'Row':",ROW(TKGD_NguoiLienQuan!E11),",","'ColDynamic':",COLUMN(TKGD_NguoiLienQuan!E10),",","'RowDynamic':",ROW(TKGD_NguoiLienQuan!E10),",","'Format':'string'",",'Value':'",SUBSTITUTE(TKGD_NguoiLienQuan!E11,"'","\'"),"','TargetCode':''}")</f>
        <v>{'SheetId':'6fbe65c3-da29-414a-bb25-33fbc620a8c2','UId':'60334cf9-fcea-45d9-89a4-e44248705165','Col':5,'Row':11,'ColDynamic':5,'RowDynamic':10,'Format':'string','Value':' ','TargetCode':''}</v>
      </c>
    </row>
    <row r="577" spans="1:1" x14ac:dyDescent="0.25">
      <c r="A577" t="str">
        <f>CONCATENATE("{'SheetId':'6fbe65c3-da29-414a-bb25-33fbc620a8c2'",",","'UId':'d3043f6e-9b4c-4121-96cd-de49b96b8d46'",",'Col':",COLUMN(TKGD_NguoiLienQuan!F11),",'Row':",ROW(TKGD_NguoiLienQuan!F11),",","'ColDynamic':",COLUMN(TKGD_NguoiLienQuan!F10),",","'RowDynamic':",ROW(TKGD_NguoiLienQuan!F10),",","'Format':'string'",",'Value':'",SUBSTITUTE(TKGD_NguoiLienQuan!F11,"'","\'"),"','TargetCode':''}")</f>
        <v>{'SheetId':'6fbe65c3-da29-414a-bb25-33fbc620a8c2','UId':'d3043f6e-9b4c-4121-96cd-de49b96b8d46','Col':6,'Row':11,'ColDynamic':6,'RowDynamic':10,'Format':'string','Value':' ','TargetCode':''}</v>
      </c>
    </row>
    <row r="578" spans="1:1" x14ac:dyDescent="0.25">
      <c r="A578" t="str">
        <f>CONCATENATE("{'SheetId':'6fbe65c3-da29-414a-bb25-33fbc620a8c2'",",","'UId':'100a9f9b-0d1b-445f-bcd9-3404f3ae8bfe'",",'Col':",COLUMN(TKGD_NguoiLienQuan!C12),",'Row':",ROW(TKGD_NguoiLienQuan!C12),",","'Format':'string'",",'Value':'",SUBSTITUTE(TKGD_NguoiLienQuan!C12,"'","\'"),"','TargetCode':''}")</f>
        <v>{'SheetId':'6fbe65c3-da29-414a-bb25-33fbc620a8c2','UId':'100a9f9b-0d1b-445f-bcd9-3404f3ae8bfe','Col':3,'Row':12,'Format':'string','Value':' ','TargetCode':''}</v>
      </c>
    </row>
    <row r="579" spans="1:1" x14ac:dyDescent="0.25">
      <c r="A579" t="str">
        <f>CONCATENATE("{'SheetId':'6fbe65c3-da29-414a-bb25-33fbc620a8c2'",",","'UId':'01c64fce-7ba3-410e-a656-90000753de2c'",",'Col':",COLUMN(TKGD_NguoiLienQuan!D12),",'Row':",ROW(TKGD_NguoiLienQuan!D12),",","'Format':'numberic'",",'Value':'",SUBSTITUTE(TKGD_NguoiLienQuan!D12,"'","\'"),"','TargetCode':''}")</f>
        <v>{'SheetId':'6fbe65c3-da29-414a-bb25-33fbc620a8c2','UId':'01c64fce-7ba3-410e-a656-90000753de2c','Col':4,'Row':12,'Format':'numberic','Value':' ','TargetCode':''}</v>
      </c>
    </row>
    <row r="580" spans="1:1" x14ac:dyDescent="0.25">
      <c r="A580" t="str">
        <f>CONCATENATE("{'SheetId':'6fbe65c3-da29-414a-bb25-33fbc620a8c2'",",","'UId':'654206e3-4fcc-41ed-a0b6-b9feaf583a7c'",",'Col':",COLUMN(TKGD_NguoiLienQuan!E12),",'Row':",ROW(TKGD_NguoiLienQuan!E12),",","'Format':'string'",",'Value':'",SUBSTITUTE(TKGD_NguoiLienQuan!E12,"'","\'"),"','TargetCode':''}")</f>
        <v>{'SheetId':'6fbe65c3-da29-414a-bb25-33fbc620a8c2','UId':'654206e3-4fcc-41ed-a0b6-b9feaf583a7c','Col':5,'Row':12,'Format':'string','Value':' ','TargetCode':''}</v>
      </c>
    </row>
    <row r="581" spans="1:1" x14ac:dyDescent="0.25">
      <c r="A581" t="str">
        <f>CONCATENATE("{'SheetId':'6fbe65c3-da29-414a-bb25-33fbc620a8c2'",",","'UId':'d4a943b7-df3a-48c4-8278-45f0e7496115'",",'Col':",COLUMN(TKGD_NguoiLienQuan!F12),",'Row':",ROW(TKGD_NguoiLienQuan!F12),",","'Format':'string'",",'Value':'",SUBSTITUTE(TKGD_NguoiLienQuan!F12,"'","\'"),"','TargetCode':''}")</f>
        <v>{'SheetId':'6fbe65c3-da29-414a-bb25-33fbc620a8c2','UId':'d4a943b7-df3a-48c4-8278-45f0e7496115','Col':6,'Row':12,'Format':'string','Value':' ','TargetCode':''}</v>
      </c>
    </row>
    <row r="582" spans="1:1" x14ac:dyDescent="0.25">
      <c r="A582" t="str">
        <f>CONCATENATE("{'SheetId':'6fbe65c3-da29-414a-bb25-33fbc620a8c2'",",","'UId':'1bcbea5c-2e39-4a33-8d6c-5b4f70b07502'",",'Col':",COLUMN(TKGD_NguoiLienQuan!A14),",'Row':",ROW(TKGD_NguoiLienQuan!A14),",","'ColDynamic':",COLUMN(TKGD_NguoiLienQuan!A13),",","'RowDynamic':",ROW(TKGD_NguoiLienQuan!A13),",","'Format':'string'",",'Value':'",SUBSTITUTE(TKGD_NguoiLienQuan!A14,"'","\'"),"','TargetCode':''}")</f>
        <v>{'SheetId':'6fbe65c3-da29-414a-bb25-33fbc620a8c2','UId':'1bcbea5c-2e39-4a33-8d6c-5b4f70b07502','Col':1,'Row':14,'ColDynamic':1,'RowDynamic':13,'Format':'string','Value':' ','TargetCode':''}</v>
      </c>
    </row>
    <row r="583" spans="1:1" x14ac:dyDescent="0.25">
      <c r="A583" t="str">
        <f>CONCATENATE("{'SheetId':'6fbe65c3-da29-414a-bb25-33fbc620a8c2'",",","'UId':'91cccca6-d6bc-487f-b20c-092e6a33cfef'",",'Col':",COLUMN(TKGD_NguoiLienQuan!B14),",'Row':",ROW(TKGD_NguoiLienQuan!B14),",","'ColDynamic':",COLUMN(TKGD_NguoiLienQuan!B13),",","'RowDynamic':",ROW(TKGD_NguoiLienQuan!B13),",","'Format':'string'",",'Value':'",SUBSTITUTE(TKGD_NguoiLienQuan!B14,"'","\'"),"','TargetCode':''}")</f>
        <v>{'SheetId':'6fbe65c3-da29-414a-bb25-33fbc620a8c2','UId':'91cccca6-d6bc-487f-b20c-092e6a33cfef','Col':2,'Row':14,'ColDynamic':2,'RowDynamic':13,'Format':'string','Value':' ','TargetCode':''}</v>
      </c>
    </row>
    <row r="584" spans="1:1" x14ac:dyDescent="0.25">
      <c r="A584" t="str">
        <f>CONCATENATE("{'SheetId':'6fbe65c3-da29-414a-bb25-33fbc620a8c2'",",","'UId':'fe806e26-def1-4647-bc90-e522756f5818'",",'Col':",COLUMN(TKGD_NguoiLienQuan!C14),",'Row':",ROW(TKGD_NguoiLienQuan!C14),",","'ColDynamic':",COLUMN(TKGD_NguoiLienQuan!C13),",","'RowDynamic':",ROW(TKGD_NguoiLienQuan!C13),",","'Format':'string'",",'Value':'",SUBSTITUTE(TKGD_NguoiLienQuan!C14,"'","\'"),"','TargetCode':''}")</f>
        <v>{'SheetId':'6fbe65c3-da29-414a-bb25-33fbc620a8c2','UId':'fe806e26-def1-4647-bc90-e522756f5818','Col':3,'Row':14,'ColDynamic':3,'RowDynamic':13,'Format':'string','Value':' ','TargetCode':''}</v>
      </c>
    </row>
    <row r="585" spans="1:1" x14ac:dyDescent="0.25">
      <c r="A585" t="str">
        <f>CONCATENATE("{'SheetId':'6fbe65c3-da29-414a-bb25-33fbc620a8c2'",",","'UId':'63f9d11d-bd6f-4719-9791-166e9a18447f'",",'Col':",COLUMN(TKGD_NguoiLienQuan!D14),",'Row':",ROW(TKGD_NguoiLienQuan!D14),",","'ColDynamic':",COLUMN(TKGD_NguoiLienQuan!D13),",","'RowDynamic':",ROW(TKGD_NguoiLienQuan!D13),",","'Format':'numberic'",",'Value':'",SUBSTITUTE(TKGD_NguoiLienQuan!D14,"'","\'"),"','TargetCode':''}")</f>
        <v>{'SheetId':'6fbe65c3-da29-414a-bb25-33fbc620a8c2','UId':'63f9d11d-bd6f-4719-9791-166e9a18447f','Col':4,'Row':14,'ColDynamic':4,'RowDynamic':13,'Format':'numberic','Value':' ','TargetCode':''}</v>
      </c>
    </row>
    <row r="586" spans="1:1" x14ac:dyDescent="0.25">
      <c r="A586" t="str">
        <f>CONCATENATE("{'SheetId':'6fbe65c3-da29-414a-bb25-33fbc620a8c2'",",","'UId':'1d2609d0-85c7-4b07-a84b-9210f7ce758f'",",'Col':",COLUMN(TKGD_NguoiLienQuan!E14),",'Row':",ROW(TKGD_NguoiLienQuan!E14),",","'ColDynamic':",COLUMN(TKGD_NguoiLienQuan!E13),",","'RowDynamic':",ROW(TKGD_NguoiLienQuan!E13),",","'Format':'string'",",'Value':'",SUBSTITUTE(TKGD_NguoiLienQuan!E14,"'","\'"),"','TargetCode':''}")</f>
        <v>{'SheetId':'6fbe65c3-da29-414a-bb25-33fbc620a8c2','UId':'1d2609d0-85c7-4b07-a84b-9210f7ce758f','Col':5,'Row':14,'ColDynamic':5,'RowDynamic':13,'Format':'string','Value':' ','TargetCode':''}</v>
      </c>
    </row>
    <row r="587" spans="1:1" x14ac:dyDescent="0.25">
      <c r="A587" t="str">
        <f>CONCATENATE("{'SheetId':'6fbe65c3-da29-414a-bb25-33fbc620a8c2'",",","'UId':'ab7ce815-3c18-4230-99ec-bfa8cec64651'",",'Col':",COLUMN(TKGD_NguoiLienQuan!F14),",'Row':",ROW(TKGD_NguoiLienQuan!F14),",","'ColDynamic':",COLUMN(TKGD_NguoiLienQuan!F13),",","'RowDynamic':",ROW(TKGD_NguoiLienQuan!F13),",","'Format':'string'",",'Value':'",SUBSTITUTE(TKGD_NguoiLienQuan!F14,"'","\'"),"','TargetCode':''}")</f>
        <v>{'SheetId':'6fbe65c3-da29-414a-bb25-33fbc620a8c2','UId':'ab7ce815-3c18-4230-99ec-bfa8cec64651','Col':6,'Row':14,'ColDynamic':6,'RowDynamic':13,'Format':'string','Value':' ','TargetCode':''}</v>
      </c>
    </row>
    <row r="588" spans="1:1" x14ac:dyDescent="0.25">
      <c r="A588" t="str">
        <f>CONCATENATE("{'SheetId':'6fbe65c3-da29-414a-bb25-33fbc620a8c2'",",","'UId':'f3ca431f-87d9-4352-9819-95d5c4253425'",",'Col':",COLUMN(TKGD_NguoiLienQuan!C15),",'Row':",ROW(TKGD_NguoiLienQuan!C15),",","'Format':'string'",",'Value':'",SUBSTITUTE(TKGD_NguoiLienQuan!C15,"'","\'"),"','TargetCode':''}")</f>
        <v>{'SheetId':'6fbe65c3-da29-414a-bb25-33fbc620a8c2','UId':'f3ca431f-87d9-4352-9819-95d5c4253425','Col':3,'Row':15,'Format':'string','Value':' ','TargetCode':''}</v>
      </c>
    </row>
    <row r="589" spans="1:1" x14ac:dyDescent="0.25">
      <c r="A589" t="str">
        <f>CONCATENATE("{'SheetId':'6fbe65c3-da29-414a-bb25-33fbc620a8c2'",",","'UId':'30379055-5994-471e-b2d8-03247aecb580'",",'Col':",COLUMN(TKGD_NguoiLienQuan!D15),",'Row':",ROW(TKGD_NguoiLienQuan!D15),",","'Format':'numberic'",",'Value':'",SUBSTITUTE(TKGD_NguoiLienQuan!D15,"'","\'"),"','TargetCode':''}")</f>
        <v>{'SheetId':'6fbe65c3-da29-414a-bb25-33fbc620a8c2','UId':'30379055-5994-471e-b2d8-03247aecb580','Col':4,'Row':15,'Format':'numberic','Value':' ','TargetCode':''}</v>
      </c>
    </row>
    <row r="590" spans="1:1" x14ac:dyDescent="0.25">
      <c r="A590" t="str">
        <f>CONCATENATE("{'SheetId':'6fbe65c3-da29-414a-bb25-33fbc620a8c2'",",","'UId':'82ddcc97-4da8-4b4e-8286-321ad30c07dc'",",'Col':",COLUMN(TKGD_NguoiLienQuan!E15),",'Row':",ROW(TKGD_NguoiLienQuan!E15),",","'Format':'string'",",'Value':'",SUBSTITUTE(TKGD_NguoiLienQuan!E15,"'","\'"),"','TargetCode':''}")</f>
        <v>{'SheetId':'6fbe65c3-da29-414a-bb25-33fbc620a8c2','UId':'82ddcc97-4da8-4b4e-8286-321ad30c07dc','Col':5,'Row':15,'Format':'string','Value':' ','TargetCode':''}</v>
      </c>
    </row>
    <row r="591" spans="1:1" x14ac:dyDescent="0.25">
      <c r="A591" t="str">
        <f>CONCATENATE("{'SheetId':'6fbe65c3-da29-414a-bb25-33fbc620a8c2'",",","'UId':'ee2597b1-87ba-4e39-955b-c02bb37c4d32'",",'Col':",COLUMN(TKGD_NguoiLienQuan!F15),",'Row':",ROW(TKGD_NguoiLienQuan!F15),",","'Format':'string'",",'Value':'",SUBSTITUTE(TKGD_NguoiLienQuan!F15,"'","\'"),"','TargetCode':''}")</f>
        <v>{'SheetId':'6fbe65c3-da29-414a-bb25-33fbc620a8c2','UId':'ee2597b1-87ba-4e39-955b-c02bb37c4d32','Col':6,'Row':15,'Format':'string','Value':' ','TargetCode':''}</v>
      </c>
    </row>
    <row r="592" spans="1:1" x14ac:dyDescent="0.25">
      <c r="A592" t="str">
        <f>CONCATENATE("{'SheetId':'6fbe65c3-da29-414a-bb25-33fbc620a8c2'",",","'UId':'2beb187f-de36-47a6-b768-01d0f05016c1'",",'Col':",COLUMN(TKGD_NguoiLienQuan!A17),",'Row':",ROW(TKGD_NguoiLienQuan!A17),",","'ColDynamic':",COLUMN(TKGD_NguoiLienQuan!A16),",","'RowDynamic':",ROW(TKGD_NguoiLienQuan!A16),",","'Format':'string'",",'Value':'",SUBSTITUTE(TKGD_NguoiLienQuan!A17,"'","\'"),"','TargetCode':''}")</f>
        <v>{'SheetId':'6fbe65c3-da29-414a-bb25-33fbc620a8c2','UId':'2beb187f-de36-47a6-b768-01d0f05016c1','Col':1,'Row':17,'ColDynamic':1,'RowDynamic':16,'Format':'string','Value':'','TargetCode':''}</v>
      </c>
    </row>
    <row r="593" spans="1:1" x14ac:dyDescent="0.25">
      <c r="A593" t="str">
        <f>CONCATENATE("{'SheetId':'6fbe65c3-da29-414a-bb25-33fbc620a8c2'",",","'UId':'66567833-f11f-4c9b-936b-4f7edd189aae'",",'Col':",COLUMN(TKGD_NguoiLienQuan!B17),",'Row':",ROW(TKGD_NguoiLienQuan!B17),",","'ColDynamic':",COLUMN(TKGD_NguoiLienQuan!B16),",","'RowDynamic':",ROW(TKGD_NguoiLienQuan!B16),",","'Format':'string'",",'Value':'",SUBSTITUTE(TKGD_NguoiLienQuan!B17,"'","\'"),"','TargetCode':''}")</f>
        <v>{'SheetId':'6fbe65c3-da29-414a-bb25-33fbc620a8c2','UId':'66567833-f11f-4c9b-936b-4f7edd189aae','Col':2,'Row':17,'ColDynamic':2,'RowDynamic':16,'Format':'string','Value':'','TargetCode':''}</v>
      </c>
    </row>
    <row r="594" spans="1:1" x14ac:dyDescent="0.25">
      <c r="A594" t="str">
        <f>CONCATENATE("{'SheetId':'6fbe65c3-da29-414a-bb25-33fbc620a8c2'",",","'UId':'8d89cd1f-6f54-4bf3-941e-3c2d57959e88'",",'Col':",COLUMN(TKGD_NguoiLienQuan!C17),",'Row':",ROW(TKGD_NguoiLienQuan!C17),",","'ColDynamic':",COLUMN(TKGD_NguoiLienQuan!C16),",","'RowDynamic':",ROW(TKGD_NguoiLienQuan!C16),",","'Format':'string'",",'Value':'",SUBSTITUTE(TKGD_NguoiLienQuan!C17,"'","\'"),"','TargetCode':''}")</f>
        <v>{'SheetId':'6fbe65c3-da29-414a-bb25-33fbc620a8c2','UId':'8d89cd1f-6f54-4bf3-941e-3c2d57959e88','Col':3,'Row':17,'ColDynamic':3,'RowDynamic':16,'Format':'string','Value':' ','TargetCode':''}</v>
      </c>
    </row>
    <row r="595" spans="1:1" x14ac:dyDescent="0.25">
      <c r="A595" t="str">
        <f>CONCATENATE("{'SheetId':'6fbe65c3-da29-414a-bb25-33fbc620a8c2'",",","'UId':'d2af4dc9-463d-4bbf-b21f-b9189744a869'",",'Col':",COLUMN(TKGD_NguoiLienQuan!D17),",'Row':",ROW(TKGD_NguoiLienQuan!D17),",","'ColDynamic':",COLUMN(TKGD_NguoiLienQuan!D16),",","'RowDynamic':",ROW(TKGD_NguoiLienQuan!D16),",","'Format':'numberic'",",'Value':'",SUBSTITUTE(TKGD_NguoiLienQuan!D17,"'","\'"),"','TargetCode':''}")</f>
        <v>{'SheetId':'6fbe65c3-da29-414a-bb25-33fbc620a8c2','UId':'d2af4dc9-463d-4bbf-b21f-b9189744a869','Col':4,'Row':17,'ColDynamic':4,'RowDynamic':16,'Format':'numberic','Value':' ','TargetCode':''}</v>
      </c>
    </row>
    <row r="596" spans="1:1" x14ac:dyDescent="0.25">
      <c r="A596" t="str">
        <f>CONCATENATE("{'SheetId':'6fbe65c3-da29-414a-bb25-33fbc620a8c2'",",","'UId':'8c7275a5-f5a7-44b2-8512-782c322c2b63'",",'Col':",COLUMN(TKGD_NguoiLienQuan!E17),",'Row':",ROW(TKGD_NguoiLienQuan!E17),",","'ColDynamic':",COLUMN(TKGD_NguoiLienQuan!E16),",","'RowDynamic':",ROW(TKGD_NguoiLienQuan!E16),",","'Format':'string'",",'Value':'",SUBSTITUTE(TKGD_NguoiLienQuan!E17,"'","\'"),"','TargetCode':''}")</f>
        <v>{'SheetId':'6fbe65c3-da29-414a-bb25-33fbc620a8c2','UId':'8c7275a5-f5a7-44b2-8512-782c322c2b63','Col':5,'Row':17,'ColDynamic':5,'RowDynamic':16,'Format':'string','Value':' ','TargetCode':''}</v>
      </c>
    </row>
    <row r="597" spans="1:1" x14ac:dyDescent="0.25">
      <c r="A597" t="str">
        <f>CONCATENATE("{'SheetId':'6fbe65c3-da29-414a-bb25-33fbc620a8c2'",",","'UId':'fadc4b49-d6f2-4520-bc82-1b0cea8a1671'",",'Col':",COLUMN(TKGD_NguoiLienQuan!F17),",'Row':",ROW(TKGD_NguoiLienQuan!F17),",","'ColDynamic':",COLUMN(TKGD_NguoiLienQuan!F16),",","'RowDynamic':",ROW(TKGD_NguoiLienQuan!F16),",","'Format':'string'",",'Value':'",SUBSTITUTE(TKGD_NguoiLienQuan!F17,"'","\'"),"','TargetCode':''}")</f>
        <v>{'SheetId':'6fbe65c3-da29-414a-bb25-33fbc620a8c2','UId':'fadc4b49-d6f2-4520-bc82-1b0cea8a1671','Col':6,'Row':17,'ColDynamic':6,'RowDynamic':16,'Format':'string','Value':' ','TargetCode':''}</v>
      </c>
    </row>
    <row r="598" spans="1:1" x14ac:dyDescent="0.25">
      <c r="A598" t="str">
        <f>CONCATENATE("{'SheetId':'6fbe65c3-da29-414a-bb25-33fbc620a8c2'",",","'UId':'2e346719-2288-4e9b-af8f-687290c6d6cd'",",'Col':",COLUMN(TKGD_NguoiLienQuan!C18),",'Row':",ROW(TKGD_NguoiLienQuan!C18),",","'Format':'string'",",'Value':'",SUBSTITUTE(TKGD_NguoiLienQuan!C18,"'","\'"),"','TargetCode':''}")</f>
        <v>{'SheetId':'6fbe65c3-da29-414a-bb25-33fbc620a8c2','UId':'2e346719-2288-4e9b-af8f-687290c6d6cd','Col':3,'Row':18,'Format':'string','Value':' ','TargetCode':''}</v>
      </c>
    </row>
    <row r="599" spans="1:1" x14ac:dyDescent="0.25">
      <c r="A599" t="str">
        <f>CONCATENATE("{'SheetId':'6fbe65c3-da29-414a-bb25-33fbc620a8c2'",",","'UId':'1804bc32-a125-49fa-b77e-6d6122a53e27'",",'Col':",COLUMN(TKGD_NguoiLienQuan!D18),",'Row':",ROW(TKGD_NguoiLienQuan!D18),",","'Format':'numberic'",",'Value':'",SUBSTITUTE(TKGD_NguoiLienQuan!D18,"'","\'"),"','TargetCode':''}")</f>
        <v>{'SheetId':'6fbe65c3-da29-414a-bb25-33fbc620a8c2','UId':'1804bc32-a125-49fa-b77e-6d6122a53e27','Col':4,'Row':18,'Format':'numberic','Value':' ','TargetCode':''}</v>
      </c>
    </row>
    <row r="600" spans="1:1" x14ac:dyDescent="0.25">
      <c r="A600" t="str">
        <f>CONCATENATE("{'SheetId':'6fbe65c3-da29-414a-bb25-33fbc620a8c2'",",","'UId':'8d705310-46f9-4300-968c-b2dc9d59d8a6'",",'Col':",COLUMN(TKGD_NguoiLienQuan!E18),",'Row':",ROW(TKGD_NguoiLienQuan!E18),",","'Format':'string'",",'Value':'",SUBSTITUTE(TKGD_NguoiLienQuan!E18,"'","\'"),"','TargetCode':''}")</f>
        <v>{'SheetId':'6fbe65c3-da29-414a-bb25-33fbc620a8c2','UId':'8d705310-46f9-4300-968c-b2dc9d59d8a6','Col':5,'Row':18,'Format':'string','Value':' ','TargetCode':''}</v>
      </c>
    </row>
    <row r="601" spans="1:1" x14ac:dyDescent="0.25">
      <c r="A601" t="str">
        <f>CONCATENATE("{'SheetId':'6fbe65c3-da29-414a-bb25-33fbc620a8c2'",",","'UId':'59bbbe60-823d-45e4-8f7b-fd4ff365974c'",",'Col':",COLUMN(TKGD_NguoiLienQuan!F18),",'Row':",ROW(TKGD_NguoiLienQuan!F18),",","'Format':'string'",",'Value':'",SUBSTITUTE(TKGD_NguoiLienQuan!F18,"'","\'"),"','TargetCode':''}")</f>
        <v>{'SheetId':'6fbe65c3-da29-414a-bb25-33fbc620a8c2','UId':'59bbbe60-823d-45e4-8f7b-fd4ff365974c','Col':6,'Row':18,'Format':'string','Value':' ','TargetCode':''}</v>
      </c>
    </row>
    <row r="602" spans="1:1" x14ac:dyDescent="0.25">
      <c r="A602" t="str">
        <f>CONCATENATE("{'SheetId':'6fbe65c3-da29-414a-bb25-33fbc620a8c2'",",","'UId':'a2f87f99-31f2-48bb-9810-66fb93c3c176'",",'Col':",COLUMN(TKGD_NguoiLienQuan!A20),",'Row':",ROW(TKGD_NguoiLienQuan!A20),",","'ColDynamic':",COLUMN(TKGD_NguoiLienQuan!A19),",","'RowDynamic':",ROW(TKGD_NguoiLienQuan!A19),",","'Format':'string'",",'Value':'",SUBSTITUTE(TKGD_NguoiLienQuan!A20,"'","\'"),"','TargetCode':''}")</f>
        <v>{'SheetId':'6fbe65c3-da29-414a-bb25-33fbc620a8c2','UId':'a2f87f99-31f2-48bb-9810-66fb93c3c176','Col':1,'Row':20,'ColDynamic':1,'RowDynamic':19,'Format':'string','Value':' ','TargetCode':''}</v>
      </c>
    </row>
    <row r="603" spans="1:1" x14ac:dyDescent="0.25">
      <c r="A603" t="str">
        <f>CONCATENATE("{'SheetId':'6fbe65c3-da29-414a-bb25-33fbc620a8c2'",",","'UId':'35decab2-6231-49c8-a927-f87b3d99bd0d'",",'Col':",COLUMN(TKGD_NguoiLienQuan!B20),",'Row':",ROW(TKGD_NguoiLienQuan!B20),",","'ColDynamic':",COLUMN(TKGD_NguoiLienQuan!B19),",","'RowDynamic':",ROW(TKGD_NguoiLienQuan!B19),",","'Format':'string'",",'Value':'",SUBSTITUTE(TKGD_NguoiLienQuan!B20,"'","\'"),"','TargetCode':''}")</f>
        <v>{'SheetId':'6fbe65c3-da29-414a-bb25-33fbc620a8c2','UId':'35decab2-6231-49c8-a927-f87b3d99bd0d','Col':2,'Row':20,'ColDynamic':2,'RowDynamic':19,'Format':'string','Value':' ','TargetCode':''}</v>
      </c>
    </row>
    <row r="604" spans="1:1" x14ac:dyDescent="0.25">
      <c r="A604" t="str">
        <f>CONCATENATE("{'SheetId':'6fbe65c3-da29-414a-bb25-33fbc620a8c2'",",","'UId':'e01d27b9-fda6-469e-addb-88d145fe44ad'",",'Col':",COLUMN(TKGD_NguoiLienQuan!C20),",'Row':",ROW(TKGD_NguoiLienQuan!C20),",","'ColDynamic':",COLUMN(TKGD_NguoiLienQuan!C19),",","'RowDynamic':",ROW(TKGD_NguoiLienQuan!C19),",","'Format':'string'",",'Value':'",SUBSTITUTE(TKGD_NguoiLienQuan!C20,"'","\'"),"','TargetCode':''}")</f>
        <v>{'SheetId':'6fbe65c3-da29-414a-bb25-33fbc620a8c2','UId':'e01d27b9-fda6-469e-addb-88d145fe44ad','Col':3,'Row':20,'ColDynamic':3,'RowDynamic':19,'Format':'string','Value':' ','TargetCode':''}</v>
      </c>
    </row>
    <row r="605" spans="1:1" x14ac:dyDescent="0.25">
      <c r="A605" t="str">
        <f>CONCATENATE("{'SheetId':'6fbe65c3-da29-414a-bb25-33fbc620a8c2'",",","'UId':'98654e55-b73c-4635-902f-2328a76e8193'",",'Col':",COLUMN(TKGD_NguoiLienQuan!D20),",'Row':",ROW(TKGD_NguoiLienQuan!D20),",","'ColDynamic':",COLUMN(TKGD_NguoiLienQuan!D19),",","'RowDynamic':",ROW(TKGD_NguoiLienQuan!D19),",","'Format':'numberic'",",'Value':'",SUBSTITUTE(TKGD_NguoiLienQuan!D20,"'","\'"),"','TargetCode':''}")</f>
        <v>{'SheetId':'6fbe65c3-da29-414a-bb25-33fbc620a8c2','UId':'98654e55-b73c-4635-902f-2328a76e8193','Col':4,'Row':20,'ColDynamic':4,'RowDynamic':19,'Format':'numberic','Value':' ','TargetCode':''}</v>
      </c>
    </row>
    <row r="606" spans="1:1" x14ac:dyDescent="0.25">
      <c r="A606" t="str">
        <f>CONCATENATE("{'SheetId':'6fbe65c3-da29-414a-bb25-33fbc620a8c2'",",","'UId':'c9709a97-8d74-46a0-9447-f2bcd9fdd4cd'",",'Col':",COLUMN(TKGD_NguoiLienQuan!E20),",'Row':",ROW(TKGD_NguoiLienQuan!E20),",","'ColDynamic':",COLUMN(TKGD_NguoiLienQuan!E19),",","'RowDynamic':",ROW(TKGD_NguoiLienQuan!E19),",","'Format':'string'",",'Value':'",SUBSTITUTE(TKGD_NguoiLienQuan!E20,"'","\'"),"','TargetCode':''}")</f>
        <v>{'SheetId':'6fbe65c3-da29-414a-bb25-33fbc620a8c2','UId':'c9709a97-8d74-46a0-9447-f2bcd9fdd4cd','Col':5,'Row':20,'ColDynamic':5,'RowDynamic':19,'Format':'string','Value':' ','TargetCode':''}</v>
      </c>
    </row>
    <row r="607" spans="1:1" x14ac:dyDescent="0.25">
      <c r="A607" t="str">
        <f>CONCATENATE("{'SheetId':'6fbe65c3-da29-414a-bb25-33fbc620a8c2'",",","'UId':'4945f6a8-56ba-47f2-bd75-3c2c6131bd3a'",",'Col':",COLUMN(TKGD_NguoiLienQuan!F20),",'Row':",ROW(TKGD_NguoiLienQuan!F20),",","'ColDynamic':",COLUMN(TKGD_NguoiLienQuan!F19),",","'RowDynamic':",ROW(TKGD_NguoiLienQuan!F19),",","'Format':'string'",",'Value':'",SUBSTITUTE(TKGD_NguoiLienQuan!F20,"'","\'"),"','TargetCode':''}")</f>
        <v>{'SheetId':'6fbe65c3-da29-414a-bb25-33fbc620a8c2','UId':'4945f6a8-56ba-47f2-bd75-3c2c6131bd3a','Col':6,'Row':20,'ColDynamic':6,'RowDynamic':19,'Format':'string','Value':' ','TargetCode':''}</v>
      </c>
    </row>
    <row r="608" spans="1:1" x14ac:dyDescent="0.25">
      <c r="A608" t="str">
        <f>CONCATENATE("{'SheetId':'6fbe65c3-da29-414a-bb25-33fbc620a8c2'",",","'UId':'20b43fcb-d256-46b5-a242-f32f201ec2f4'",",'Col':",COLUMN(TKGD_NguoiLienQuan!C21),",'Row':",ROW(TKGD_NguoiLienQuan!C21),",","'Format':'string'",",'Value':'",SUBSTITUTE(TKGD_NguoiLienQuan!C21,"'","\'"),"','TargetCode':''}")</f>
        <v>{'SheetId':'6fbe65c3-da29-414a-bb25-33fbc620a8c2','UId':'20b43fcb-d256-46b5-a242-f32f201ec2f4','Col':3,'Row':21,'Format':'string','Value':' ','TargetCode':''}</v>
      </c>
    </row>
    <row r="609" spans="1:1" x14ac:dyDescent="0.25">
      <c r="A609" t="str">
        <f>CONCATENATE("{'SheetId':'6fbe65c3-da29-414a-bb25-33fbc620a8c2'",",","'UId':'f0eeed42-eaff-48aa-ae01-0e038d81c61c'",",'Col':",COLUMN(TKGD_NguoiLienQuan!D21),",'Row':",ROW(TKGD_NguoiLienQuan!D21),",","'Format':'numberic'",",'Value':'",SUBSTITUTE(TKGD_NguoiLienQuan!D21,"'","\'"),"','TargetCode':''}")</f>
        <v>{'SheetId':'6fbe65c3-da29-414a-bb25-33fbc620a8c2','UId':'f0eeed42-eaff-48aa-ae01-0e038d81c61c','Col':4,'Row':21,'Format':'numberic','Value':' ','TargetCode':''}</v>
      </c>
    </row>
    <row r="610" spans="1:1" x14ac:dyDescent="0.25">
      <c r="A610" t="str">
        <f>CONCATENATE("{'SheetId':'6fbe65c3-da29-414a-bb25-33fbc620a8c2'",",","'UId':'b6363b14-6f95-4b24-9412-b3efdd3a1885'",",'Col':",COLUMN(TKGD_NguoiLienQuan!E21),",'Row':",ROW(TKGD_NguoiLienQuan!E21),",","'Format':'string'",",'Value':'",SUBSTITUTE(TKGD_NguoiLienQuan!E21,"'","\'"),"','TargetCode':''}")</f>
        <v>{'SheetId':'6fbe65c3-da29-414a-bb25-33fbc620a8c2','UId':'b6363b14-6f95-4b24-9412-b3efdd3a1885','Col':5,'Row':21,'Format':'string','Value':' ','TargetCode':''}</v>
      </c>
    </row>
    <row r="611" spans="1:1" x14ac:dyDescent="0.25">
      <c r="A611" t="str">
        <f>CONCATENATE("{'SheetId':'6fbe65c3-da29-414a-bb25-33fbc620a8c2'",",","'UId':'cc67acb9-c3db-464e-9cb1-9f5716c40da6'",",'Col':",COLUMN(TKGD_NguoiLienQuan!F21),",'Row':",ROW(TKGD_NguoiLienQuan!F21),",","'Format':'string'",",'Value':'",SUBSTITUTE(TKGD_NguoiLienQuan!F21,"'","\'"),"','TargetCode':''}")</f>
        <v>{'SheetId':'6fbe65c3-da29-414a-bb25-33fbc620a8c2','UId':'cc67acb9-c3db-464e-9cb1-9f5716c40da6','Col':6,'Row':21,'Format':'string','Value':' ','TargetCode':''}</v>
      </c>
    </row>
    <row r="612" spans="1:1" x14ac:dyDescent="0.25">
      <c r="A612" t="str">
        <f>CONCATENATE("{'SheetId':'6fbe65c3-da29-414a-bb25-33fbc620a8c2'",",","'UId':'8dd23f77-6324-4cc1-be60-9c41fc59ce05'",",'Col':",COLUMN(TKGD_NguoiLienQuan!A23),",'Row':",ROW(TKGD_NguoiLienQuan!A23),",","'ColDynamic':",COLUMN(TKGD_NguoiLienQuan!A22),",","'RowDynamic':",ROW(TKGD_NguoiLienQuan!A22),",","'Format':'string'",",'Value':'",SUBSTITUTE(TKGD_NguoiLienQuan!A23,"'","\'"),"','TargetCode':''}")</f>
        <v>{'SheetId':'6fbe65c3-da29-414a-bb25-33fbc620a8c2','UId':'8dd23f77-6324-4cc1-be60-9c41fc59ce05','Col':1,'Row':23,'ColDynamic':1,'RowDynamic':22,'Format':'string','Value':' ','TargetCode':''}</v>
      </c>
    </row>
    <row r="613" spans="1:1" x14ac:dyDescent="0.25">
      <c r="A613" t="str">
        <f>CONCATENATE("{'SheetId':'6fbe65c3-da29-414a-bb25-33fbc620a8c2'",",","'UId':'b23fb979-eea8-484d-8a8b-e6f88530c609'",",'Col':",COLUMN(TKGD_NguoiLienQuan!B23),",'Row':",ROW(TKGD_NguoiLienQuan!B23),",","'ColDynamic':",COLUMN(TKGD_NguoiLienQuan!B22),",","'RowDynamic':",ROW(TKGD_NguoiLienQuan!B22),",","'Format':'string'",",'Value':'",SUBSTITUTE(TKGD_NguoiLienQuan!B23,"'","\'"),"','TargetCode':''}")</f>
        <v>{'SheetId':'6fbe65c3-da29-414a-bb25-33fbc620a8c2','UId':'b23fb979-eea8-484d-8a8b-e6f88530c609','Col':2,'Row':23,'ColDynamic':2,'RowDynamic':22,'Format':'string','Value':' ','TargetCode':''}</v>
      </c>
    </row>
    <row r="614" spans="1:1" x14ac:dyDescent="0.25">
      <c r="A614" t="str">
        <f>CONCATENATE("{'SheetId':'6fbe65c3-da29-414a-bb25-33fbc620a8c2'",",","'UId':'f09ae7e9-4796-4253-b831-f0d72874f723'",",'Col':",COLUMN(TKGD_NguoiLienQuan!C23),",'Row':",ROW(TKGD_NguoiLienQuan!C23),",","'ColDynamic':",COLUMN(TKGD_NguoiLienQuan!C22),",","'RowDynamic':",ROW(TKGD_NguoiLienQuan!C22),",","'Format':'string'",",'Value':'",SUBSTITUTE(TKGD_NguoiLienQuan!C23,"'","\'"),"','TargetCode':''}")</f>
        <v>{'SheetId':'6fbe65c3-da29-414a-bb25-33fbc620a8c2','UId':'f09ae7e9-4796-4253-b831-f0d72874f723','Col':3,'Row':23,'ColDynamic':3,'RowDynamic':22,'Format':'string','Value':' ','TargetCode':''}</v>
      </c>
    </row>
    <row r="615" spans="1:1" x14ac:dyDescent="0.25">
      <c r="A615" t="str">
        <f>CONCATENATE("{'SheetId':'6fbe65c3-da29-414a-bb25-33fbc620a8c2'",",","'UId':'2562645c-dd32-438c-bc70-23c7d065488a'",",'Col':",COLUMN(TKGD_NguoiLienQuan!D23),",'Row':",ROW(TKGD_NguoiLienQuan!D23),",","'ColDynamic':",COLUMN(TKGD_NguoiLienQuan!D22),",","'RowDynamic':",ROW(TKGD_NguoiLienQuan!D22),",","'Format':'numberic'",",'Value':'",SUBSTITUTE(TKGD_NguoiLienQuan!D23,"'","\'"),"','TargetCode':''}")</f>
        <v>{'SheetId':'6fbe65c3-da29-414a-bb25-33fbc620a8c2','UId':'2562645c-dd32-438c-bc70-23c7d065488a','Col':4,'Row':23,'ColDynamic':4,'RowDynamic':22,'Format':'numberic','Value':' ','TargetCode':''}</v>
      </c>
    </row>
    <row r="616" spans="1:1" x14ac:dyDescent="0.25">
      <c r="A616" t="str">
        <f>CONCATENATE("{'SheetId':'6fbe65c3-da29-414a-bb25-33fbc620a8c2'",",","'UId':'4989fa7b-2edb-4cf6-9b26-c7a6f55cd2a6'",",'Col':",COLUMN(TKGD_NguoiLienQuan!E23),",'Row':",ROW(TKGD_NguoiLienQuan!E23),",","'ColDynamic':",COLUMN(TKGD_NguoiLienQuan!E22),",","'RowDynamic':",ROW(TKGD_NguoiLienQuan!E22),",","'Format':'numberic'",",'Value':'",SUBSTITUTE(TKGD_NguoiLienQuan!E23,"'","\'"),"','TargetCode':''}")</f>
        <v>{'SheetId':'6fbe65c3-da29-414a-bb25-33fbc620a8c2','UId':'4989fa7b-2edb-4cf6-9b26-c7a6f55cd2a6','Col':5,'Row':23,'ColDynamic':5,'RowDynamic':22,'Format':'numberic','Value':' ','TargetCode':''}</v>
      </c>
    </row>
    <row r="617" spans="1:1" x14ac:dyDescent="0.25">
      <c r="A617" t="str">
        <f>CONCATENATE("{'SheetId':'6fbe65c3-da29-414a-bb25-33fbc620a8c2'",",","'UId':'8b5fcb2a-6139-40c0-9cc9-a3faa42dac2c'",",'Col':",COLUMN(TKGD_NguoiLienQuan!F23),",'Row':",ROW(TKGD_NguoiLienQuan!F23),",","'ColDynamic':",COLUMN(TKGD_NguoiLienQuan!F22),",","'RowDynamic':",ROW(TKGD_NguoiLienQuan!F22),",","'Format':'numberic'",",'Value':'",SUBSTITUTE(TKGD_NguoiLienQuan!F23,"'","\'"),"','TargetCode':''}")</f>
        <v>{'SheetId':'6fbe65c3-da29-414a-bb25-33fbc620a8c2','UId':'8b5fcb2a-6139-40c0-9cc9-a3faa42dac2c','Col':6,'Row':23,'ColDynamic':6,'RowDynamic':22,'Format':'numberic','Value':' ','TargetCode':''}</v>
      </c>
    </row>
    <row r="618" spans="1:1" x14ac:dyDescent="0.25">
      <c r="A618" t="str">
        <f>CONCATENATE("{'SheetId':'6fbe65c3-da29-414a-bb25-33fbc620a8c2'",",","'UId':'30e94e82-ce02-4922-b422-5e67bfd62289'",",'Col':",COLUMN(TKGD_NguoiLienQuan!C24),",'Row':",ROW(TKGD_NguoiLienQuan!C24),",","'Format':'string'",",'Value':'",SUBSTITUTE(TKGD_NguoiLienQuan!C24,"'","\'"),"','TargetCode':''}")</f>
        <v>{'SheetId':'6fbe65c3-da29-414a-bb25-33fbc620a8c2','UId':'30e94e82-ce02-4922-b422-5e67bfd62289','Col':3,'Row':24,'Format':'string','Value':' ','TargetCode':''}</v>
      </c>
    </row>
    <row r="619" spans="1:1" x14ac:dyDescent="0.25">
      <c r="A619" t="str">
        <f>CONCATENATE("{'SheetId':'6fbe65c3-da29-414a-bb25-33fbc620a8c2'",",","'UId':'1fe50a2b-e2d0-46b6-ad31-014d09daae72'",",'Col':",COLUMN(TKGD_NguoiLienQuan!D24),",'Row':",ROW(TKGD_NguoiLienQuan!D24),",","'Format':'numberic'",",'Value':'",SUBSTITUTE(TKGD_NguoiLienQuan!D24,"'","\'"),"','TargetCode':''}")</f>
        <v>{'SheetId':'6fbe65c3-da29-414a-bb25-33fbc620a8c2','UId':'1fe50a2b-e2d0-46b6-ad31-014d09daae72','Col':4,'Row':24,'Format':'numberic','Value':' ','TargetCode':''}</v>
      </c>
    </row>
    <row r="620" spans="1:1" x14ac:dyDescent="0.25">
      <c r="A620" t="str">
        <f>CONCATENATE("{'SheetId':'6fbe65c3-da29-414a-bb25-33fbc620a8c2'",",","'UId':'e5676e7e-4561-4e2b-8c14-f3b14c1f6a71'",",'Col':",COLUMN(TKGD_NguoiLienQuan!E24),",'Row':",ROW(TKGD_NguoiLienQuan!E24),",","'Format':'numberic'",",'Value':'",SUBSTITUTE(TKGD_NguoiLienQuan!E24,"'","\'"),"','TargetCode':''}")</f>
        <v>{'SheetId':'6fbe65c3-da29-414a-bb25-33fbc620a8c2','UId':'e5676e7e-4561-4e2b-8c14-f3b14c1f6a71','Col':5,'Row':24,'Format':'numberic','Value':' ','TargetCode':''}</v>
      </c>
    </row>
    <row r="621" spans="1:1" x14ac:dyDescent="0.25">
      <c r="A621" t="str">
        <f>CONCATENATE("{'SheetId':'6fbe65c3-da29-414a-bb25-33fbc620a8c2'",",","'UId':'001c23fe-1b08-4ee7-962b-8e68d90a4b10'",",'Col':",COLUMN(TKGD_NguoiLienQuan!F24),",'Row':",ROW(TKGD_NguoiLienQuan!F24),",","'Format':'numberic'",",'Value':'",SUBSTITUTE(TKGD_NguoiLienQuan!F24,"'","\'"),"','TargetCode':''}")</f>
        <v>{'SheetId':'6fbe65c3-da29-414a-bb25-33fbc620a8c2','UId':'001c23fe-1b08-4ee7-962b-8e68d90a4b10','Col':6,'Row':24,'Format':'numberic','Value':' ','TargetCode':''}</v>
      </c>
    </row>
    <row r="622" spans="1:1" x14ac:dyDescent="0.25">
      <c r="A622" t="str">
        <f>CONCATENATE("{'SheetId':'6fbe65c3-da29-414a-bb25-33fbc620a8c2'",",","'UId':'f31b3f16-d3cc-4b2c-bfa9-ff37fe018067'",",'Col':",COLUMN(TKGD_NguoiLienQuan!A26),",'Row':",ROW(TKGD_NguoiLienQuan!A26),",","'ColDynamic':",COLUMN(TKGD_NguoiLienQuan!A25),",","'RowDynamic':",ROW(TKGD_NguoiLienQuan!A25),",","'Format':'string'",",'Value':'",SUBSTITUTE(TKGD_NguoiLienQuan!A26,"'","\'"),"','TargetCode':''}")</f>
        <v>{'SheetId':'6fbe65c3-da29-414a-bb25-33fbc620a8c2','UId':'f31b3f16-d3cc-4b2c-bfa9-ff37fe018067','Col':1,'Row':26,'ColDynamic':1,'RowDynamic':25,'Format':'string','Value':' ','TargetCode':''}</v>
      </c>
    </row>
    <row r="623" spans="1:1" x14ac:dyDescent="0.25">
      <c r="A623" t="str">
        <f>CONCATENATE("{'SheetId':'6fbe65c3-da29-414a-bb25-33fbc620a8c2'",",","'UId':'a3cb7fa5-4a50-49a7-9844-03cea1eadc9d'",",'Col':",COLUMN(TKGD_NguoiLienQuan!B26),",'Row':",ROW(TKGD_NguoiLienQuan!B26),",","'ColDynamic':",COLUMN(TKGD_NguoiLienQuan!B25),",","'RowDynamic':",ROW(TKGD_NguoiLienQuan!B25),",","'Format':'string'",",'Value':'",SUBSTITUTE(TKGD_NguoiLienQuan!B26,"'","\'"),"','TargetCode':''}")</f>
        <v>{'SheetId':'6fbe65c3-da29-414a-bb25-33fbc620a8c2','UId':'a3cb7fa5-4a50-49a7-9844-03cea1eadc9d','Col':2,'Row':26,'ColDynamic':2,'RowDynamic':25,'Format':'string','Value':' ','TargetCode':''}</v>
      </c>
    </row>
    <row r="624" spans="1:1" x14ac:dyDescent="0.25">
      <c r="A624" t="str">
        <f>CONCATENATE("{'SheetId':'6fbe65c3-da29-414a-bb25-33fbc620a8c2'",",","'UId':'43dc6cff-44ff-489e-83e6-fd1050a17462'",",'Col':",COLUMN(TKGD_NguoiLienQuan!C26),",'Row':",ROW(TKGD_NguoiLienQuan!C26),",","'ColDynamic':",COLUMN(TKGD_NguoiLienQuan!C25),",","'RowDynamic':",ROW(TKGD_NguoiLienQuan!C25),",","'Format':'string'",",'Value':'",SUBSTITUTE(TKGD_NguoiLienQuan!C26,"'","\'"),"','TargetCode':''}")</f>
        <v>{'SheetId':'6fbe65c3-da29-414a-bb25-33fbc620a8c2','UId':'43dc6cff-44ff-489e-83e6-fd1050a17462','Col':3,'Row':26,'ColDynamic':3,'RowDynamic':25,'Format':'string','Value':' ','TargetCode':''}</v>
      </c>
    </row>
    <row r="625" spans="1:1" x14ac:dyDescent="0.25">
      <c r="A625" t="str">
        <f>CONCATENATE("{'SheetId':'6fbe65c3-da29-414a-bb25-33fbc620a8c2'",",","'UId':'55f23f1b-fb09-4278-90ef-e7d861ee5188'",",'Col':",COLUMN(TKGD_NguoiLienQuan!D26),",'Row':",ROW(TKGD_NguoiLienQuan!D26),",","'ColDynamic':",COLUMN(TKGD_NguoiLienQuan!D25),",","'RowDynamic':",ROW(TKGD_NguoiLienQuan!D25),",","'Format':'numberic'",",'Value':'",SUBSTITUTE(TKGD_NguoiLienQuan!D26,"'","\'"),"','TargetCode':''}")</f>
        <v>{'SheetId':'6fbe65c3-da29-414a-bb25-33fbc620a8c2','UId':'55f23f1b-fb09-4278-90ef-e7d861ee5188','Col':4,'Row':26,'ColDynamic':4,'RowDynamic':25,'Format':'numberic','Value':' ','TargetCode':''}</v>
      </c>
    </row>
    <row r="626" spans="1:1" x14ac:dyDescent="0.25">
      <c r="A626" t="str">
        <f>CONCATENATE("{'SheetId':'6fbe65c3-da29-414a-bb25-33fbc620a8c2'",",","'UId':'f5ca671f-5f69-409c-906b-06b0e8b7e8ed'",",'Col':",COLUMN(TKGD_NguoiLienQuan!E26),",'Row':",ROW(TKGD_NguoiLienQuan!E26),",","'ColDynamic':",COLUMN(TKGD_NguoiLienQuan!E25),",","'RowDynamic':",ROW(TKGD_NguoiLienQuan!E25),",","'Format':'string'",",'Value':'",SUBSTITUTE(TKGD_NguoiLienQuan!E26,"'","\'"),"','TargetCode':''}")</f>
        <v>{'SheetId':'6fbe65c3-da29-414a-bb25-33fbc620a8c2','UId':'f5ca671f-5f69-409c-906b-06b0e8b7e8ed','Col':5,'Row':26,'ColDynamic':5,'RowDynamic':25,'Format':'string','Value':' ','TargetCode':''}</v>
      </c>
    </row>
    <row r="627" spans="1:1" x14ac:dyDescent="0.25">
      <c r="A627" t="str">
        <f>CONCATENATE("{'SheetId':'6fbe65c3-da29-414a-bb25-33fbc620a8c2'",",","'UId':'aa345bf6-ac83-4133-815e-344a73bbad10'",",'Col':",COLUMN(TKGD_NguoiLienQuan!F26),",'Row':",ROW(TKGD_NguoiLienQuan!F26),",","'ColDynamic':",COLUMN(TKGD_NguoiLienQuan!F25),",","'RowDynamic':",ROW(TKGD_NguoiLienQuan!F25),",","'Format':'string'",",'Value':'",SUBSTITUTE(TKGD_NguoiLienQuan!F26,"'","\'"),"','TargetCode':''}")</f>
        <v>{'SheetId':'6fbe65c3-da29-414a-bb25-33fbc620a8c2','UId':'aa345bf6-ac83-4133-815e-344a73bbad10','Col':6,'Row':26,'ColDynamic':6,'RowDynamic':25,'Format':'string','Value':' ','TargetCode':''}</v>
      </c>
    </row>
    <row r="628" spans="1:1" x14ac:dyDescent="0.25">
      <c r="A628" t="str">
        <f>CONCATENATE("{'SheetId':'6fbe65c3-da29-414a-bb25-33fbc620a8c2'",",","'UId':'6db3d4b3-5757-4791-92e8-596155cd1ad4'",",'Col':",COLUMN(TKGD_NguoiLienQuan!C27),",'Row':",ROW(TKGD_NguoiLienQuan!C27),",","'Format':'string'",",'Value':'",SUBSTITUTE(TKGD_NguoiLienQuan!C27,"'","\'"),"','TargetCode':''}")</f>
        <v>{'SheetId':'6fbe65c3-da29-414a-bb25-33fbc620a8c2','UId':'6db3d4b3-5757-4791-92e8-596155cd1ad4','Col':3,'Row':27,'Format':'string','Value':' ','TargetCode':''}</v>
      </c>
    </row>
    <row r="629" spans="1:1" x14ac:dyDescent="0.25">
      <c r="A629" t="str">
        <f>CONCATENATE("{'SheetId':'6fbe65c3-da29-414a-bb25-33fbc620a8c2'",",","'UId':'18b9268f-3f1e-47ed-b76b-9cf749f11472'",",'Col':",COLUMN(TKGD_NguoiLienQuan!D27),",'Row':",ROW(TKGD_NguoiLienQuan!D27),",","'Format':'numberic'",",'Value':'",SUBSTITUTE(TKGD_NguoiLienQuan!D27,"'","\'"),"','TargetCode':''}")</f>
        <v>{'SheetId':'6fbe65c3-da29-414a-bb25-33fbc620a8c2','UId':'18b9268f-3f1e-47ed-b76b-9cf749f11472','Col':4,'Row':27,'Format':'numberic','Value':' ','TargetCode':''}</v>
      </c>
    </row>
    <row r="630" spans="1:1" x14ac:dyDescent="0.25">
      <c r="A630" t="str">
        <f>CONCATENATE("{'SheetId':'6fbe65c3-da29-414a-bb25-33fbc620a8c2'",",","'UId':'56ef9c46-8b22-4af1-a69a-2c4b2a558a89'",",'Col':",COLUMN(TKGD_NguoiLienQuan!E27),",'Row':",ROW(TKGD_NguoiLienQuan!E27),",","'Format':'string'",",'Value':'",SUBSTITUTE(TKGD_NguoiLienQuan!E27,"'","\'"),"','TargetCode':''}")</f>
        <v>{'SheetId':'6fbe65c3-da29-414a-bb25-33fbc620a8c2','UId':'56ef9c46-8b22-4af1-a69a-2c4b2a558a89','Col':5,'Row':27,'Format':'string','Value':' ','TargetCode':''}</v>
      </c>
    </row>
    <row r="631" spans="1:1" x14ac:dyDescent="0.25">
      <c r="A631" t="str">
        <f>CONCATENATE("{'SheetId':'6fbe65c3-da29-414a-bb25-33fbc620a8c2'",",","'UId':'f0f67b7b-5b37-4f75-bebf-5a8a19445179'",",'Col':",COLUMN(TKGD_NguoiLienQuan!F27),",'Row':",ROW(TKGD_NguoiLienQuan!F27),",","'Format':'string'",",'Value':'",SUBSTITUTE(TKGD_NguoiLienQuan!F27,"'","\'"),"','TargetCode':''}")</f>
        <v>{'SheetId':'6fbe65c3-da29-414a-bb25-33fbc620a8c2','UId':'f0f67b7b-5b37-4f75-bebf-5a8a19445179','Col':6,'Row':27,'Format':'string','Value':' ','TargetCode':''}</v>
      </c>
    </row>
    <row r="632" spans="1:1" x14ac:dyDescent="0.25">
      <c r="A632" t="str">
        <f>CONCATENATE("{'SheetId':'6fbe65c3-da29-414a-bb25-33fbc620a8c2'",",","'UId':'ab96c47d-a61c-4e3e-86e1-cb17defc519a'",",'Col':",COLUMN(TKGD_NguoiLienQuan!A29),",'Row':",ROW(TKGD_NguoiLienQuan!A29),",","'ColDynamic':",COLUMN(TKGD_NguoiLienQuan!A28),",","'RowDynamic':",ROW(TKGD_NguoiLienQuan!A28),",","'Format':'string'",",'Value':'",SUBSTITUTE(TKGD_NguoiLienQuan!A29,"'","\'"),"','TargetCode':''}")</f>
        <v>{'SheetId':'6fbe65c3-da29-414a-bb25-33fbc620a8c2','UId':'ab96c47d-a61c-4e3e-86e1-cb17defc519a','Col':1,'Row':29,'ColDynamic':1,'RowDynamic':28,'Format':'string','Value':' ','TargetCode':''}</v>
      </c>
    </row>
    <row r="633" spans="1:1" x14ac:dyDescent="0.25">
      <c r="A633" t="str">
        <f>CONCATENATE("{'SheetId':'6fbe65c3-da29-414a-bb25-33fbc620a8c2'",",","'UId':'4a8b4737-90d0-46b5-b93f-ba642107ffdd'",",'Col':",COLUMN(TKGD_NguoiLienQuan!B29),",'Row':",ROW(TKGD_NguoiLienQuan!B29),",","'ColDynamic':",COLUMN(TKGD_NguoiLienQuan!B28),",","'RowDynamic':",ROW(TKGD_NguoiLienQuan!B28),",","'Format':'string'",",'Value':'",SUBSTITUTE(TKGD_NguoiLienQuan!B29,"'","\'"),"','TargetCode':''}")</f>
        <v>{'SheetId':'6fbe65c3-da29-414a-bb25-33fbc620a8c2','UId':'4a8b4737-90d0-46b5-b93f-ba642107ffdd','Col':2,'Row':29,'ColDynamic':2,'RowDynamic':28,'Format':'string','Value':' ','TargetCode':''}</v>
      </c>
    </row>
    <row r="634" spans="1:1" x14ac:dyDescent="0.25">
      <c r="A634" t="str">
        <f>CONCATENATE("{'SheetId':'6fbe65c3-da29-414a-bb25-33fbc620a8c2'",",","'UId':'d9a9e521-1334-498e-8105-85f2a5976257'",",'Col':",COLUMN(TKGD_NguoiLienQuan!C29),",'Row':",ROW(TKGD_NguoiLienQuan!C29),",","'ColDynamic':",COLUMN(TKGD_NguoiLienQuan!C28),",","'RowDynamic':",ROW(TKGD_NguoiLienQuan!C28),",","'Format':'string'",",'Value':'",SUBSTITUTE(TKGD_NguoiLienQuan!C29,"'","\'"),"','TargetCode':''}")</f>
        <v>{'SheetId':'6fbe65c3-da29-414a-bb25-33fbc620a8c2','UId':'d9a9e521-1334-498e-8105-85f2a5976257','Col':3,'Row':29,'ColDynamic':3,'RowDynamic':28,'Format':'string','Value':' ','TargetCode':''}</v>
      </c>
    </row>
    <row r="635" spans="1:1" x14ac:dyDescent="0.25">
      <c r="A635" t="str">
        <f>CONCATENATE("{'SheetId':'6fbe65c3-da29-414a-bb25-33fbc620a8c2'",",","'UId':'dca5f5fa-4a34-4512-a577-f1232678fb5b'",",'Col':",COLUMN(TKGD_NguoiLienQuan!D29),",'Row':",ROW(TKGD_NguoiLienQuan!D29),",","'ColDynamic':",COLUMN(TKGD_NguoiLienQuan!D28),",","'RowDynamic':",ROW(TKGD_NguoiLienQuan!D28),",","'Format':'numberic'",",'Value':'",SUBSTITUTE(TKGD_NguoiLienQuan!D29,"'","\'"),"','TargetCode':''}")</f>
        <v>{'SheetId':'6fbe65c3-da29-414a-bb25-33fbc620a8c2','UId':'dca5f5fa-4a34-4512-a577-f1232678fb5b','Col':4,'Row':29,'ColDynamic':4,'RowDynamic':28,'Format':'numberic','Value':' ','TargetCode':''}</v>
      </c>
    </row>
    <row r="636" spans="1:1" x14ac:dyDescent="0.25">
      <c r="A636" t="str">
        <f>CONCATENATE("{'SheetId':'6fbe65c3-da29-414a-bb25-33fbc620a8c2'",",","'UId':'f2b15e39-1379-4d32-ad39-6eb1c92294b1'",",'Col':",COLUMN(TKGD_NguoiLienQuan!E29),",'Row':",ROW(TKGD_NguoiLienQuan!E29),",","'ColDynamic':",COLUMN(TKGD_NguoiLienQuan!E28),",","'RowDynamic':",ROW(TKGD_NguoiLienQuan!E28),",","'Format':'string'",",'Value':'",SUBSTITUTE(TKGD_NguoiLienQuan!E29,"'","\'"),"','TargetCode':''}")</f>
        <v>{'SheetId':'6fbe65c3-da29-414a-bb25-33fbc620a8c2','UId':'f2b15e39-1379-4d32-ad39-6eb1c92294b1','Col':5,'Row':29,'ColDynamic':5,'RowDynamic':28,'Format':'string','Value':' ','TargetCode':''}</v>
      </c>
    </row>
    <row r="637" spans="1:1" x14ac:dyDescent="0.25">
      <c r="A637" t="str">
        <f>CONCATENATE("{'SheetId':'6fbe65c3-da29-414a-bb25-33fbc620a8c2'",",","'UId':'1c53877a-8663-418a-ac89-ca1595f5fca6'",",'Col':",COLUMN(TKGD_NguoiLienQuan!F29),",'Row':",ROW(TKGD_NguoiLienQuan!F29),",","'ColDynamic':",COLUMN(TKGD_NguoiLienQuan!F28),",","'RowDynamic':",ROW(TKGD_NguoiLienQuan!F28),",","'Format':'string'",",'Value':'",SUBSTITUTE(TKGD_NguoiLienQuan!F29,"'","\'"),"','TargetCode':''}")</f>
        <v>{'SheetId':'6fbe65c3-da29-414a-bb25-33fbc620a8c2','UId':'1c53877a-8663-418a-ac89-ca1595f5fca6','Col':6,'Row':29,'ColDynamic':6,'RowDynamic':28,'Format':'string','Value':' ','TargetCode':''}</v>
      </c>
    </row>
    <row r="638" spans="1:1" x14ac:dyDescent="0.25">
      <c r="A63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639" spans="1:1" x14ac:dyDescent="0.25">
      <c r="A63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640" spans="1:1" x14ac:dyDescent="0.25">
      <c r="A64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641" spans="1:1" x14ac:dyDescent="0.25">
      <c r="A64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642" spans="1:1" x14ac:dyDescent="0.25">
      <c r="A64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643" spans="1:1" x14ac:dyDescent="0.25">
      <c r="A64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644" spans="1:1" x14ac:dyDescent="0.25">
      <c r="A64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645" spans="1:1" x14ac:dyDescent="0.25">
      <c r="A64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646" spans="1:1" x14ac:dyDescent="0.25">
      <c r="A64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647" spans="1:1" x14ac:dyDescent="0.25">
      <c r="A64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648" spans="1:1" x14ac:dyDescent="0.25">
      <c r="A64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649" spans="1:1" x14ac:dyDescent="0.25">
      <c r="A64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650" spans="1:1" x14ac:dyDescent="0.25">
      <c r="A65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651" spans="1:1" x14ac:dyDescent="0.25">
      <c r="A65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652" spans="1:1" x14ac:dyDescent="0.25">
      <c r="A65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653" spans="1:1" x14ac:dyDescent="0.25">
      <c r="A65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654" spans="1:1" x14ac:dyDescent="0.25">
      <c r="A65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655" spans="1:1" x14ac:dyDescent="0.25">
      <c r="A65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656" spans="1:1" x14ac:dyDescent="0.25">
      <c r="A65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657" spans="1:1" x14ac:dyDescent="0.25">
      <c r="A65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658" spans="1:1" x14ac:dyDescent="0.25">
      <c r="A65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659" spans="1:1" x14ac:dyDescent="0.25">
      <c r="A65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660" spans="1:1" x14ac:dyDescent="0.25">
      <c r="A66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661" spans="1:1" x14ac:dyDescent="0.25">
      <c r="A66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662" spans="1:1" x14ac:dyDescent="0.25">
      <c r="A66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663" spans="1:1" x14ac:dyDescent="0.25">
      <c r="A66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664" spans="1:1" x14ac:dyDescent="0.25">
      <c r="A66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665" spans="1:1" x14ac:dyDescent="0.25">
      <c r="A66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666" spans="1:1" x14ac:dyDescent="0.25">
      <c r="A66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667" spans="1:1" x14ac:dyDescent="0.25">
      <c r="A66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668" spans="1:1" x14ac:dyDescent="0.25">
      <c r="A66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669" spans="1:1" x14ac:dyDescent="0.25">
      <c r="A66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670" spans="1:1" x14ac:dyDescent="0.25">
      <c r="A67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671" spans="1:1" x14ac:dyDescent="0.25">
      <c r="A67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672" spans="1:1" x14ac:dyDescent="0.25">
      <c r="A67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673" spans="1:1" x14ac:dyDescent="0.25">
      <c r="A67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674" spans="1:1" x14ac:dyDescent="0.25">
      <c r="A67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675" spans="1:1" x14ac:dyDescent="0.25">
      <c r="A67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676" spans="1:1" x14ac:dyDescent="0.25">
      <c r="A67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677" spans="1:1" x14ac:dyDescent="0.25">
      <c r="A67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678" spans="1:1" x14ac:dyDescent="0.25">
      <c r="A67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679" spans="1:1" x14ac:dyDescent="0.25">
      <c r="A67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680" spans="1:1" x14ac:dyDescent="0.25">
      <c r="A68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681" spans="1:1" x14ac:dyDescent="0.25">
      <c r="A68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682" spans="1:1" x14ac:dyDescent="0.25">
      <c r="A68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683" spans="1:1" x14ac:dyDescent="0.25">
      <c r="A68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684" spans="1:1" x14ac:dyDescent="0.25">
      <c r="A68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685" spans="1:1" x14ac:dyDescent="0.25">
      <c r="A68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686" spans="1:1" x14ac:dyDescent="0.25">
      <c r="A68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687" spans="1:1" x14ac:dyDescent="0.25">
      <c r="A68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688" spans="1:1" x14ac:dyDescent="0.25">
      <c r="A68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689" spans="1:1" x14ac:dyDescent="0.25">
      <c r="A68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90" spans="1:1" x14ac:dyDescent="0.25">
      <c r="A69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91" spans="1:1" x14ac:dyDescent="0.25">
      <c r="A69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92" spans="1:1" x14ac:dyDescent="0.25">
      <c r="A69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93" spans="1:1" x14ac:dyDescent="0.25">
      <c r="A69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94" spans="1:1" x14ac:dyDescent="0.25">
      <c r="A69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95" spans="1:1" x14ac:dyDescent="0.25">
      <c r="A69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96" spans="1:1" x14ac:dyDescent="0.25">
      <c r="A69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97" spans="1:1" x14ac:dyDescent="0.25">
      <c r="A69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98" spans="1:1" x14ac:dyDescent="0.25">
      <c r="A698"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699" spans="1:1" x14ac:dyDescent="0.25">
      <c r="A699"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700" spans="1:1" x14ac:dyDescent="0.25">
      <c r="A700"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oddHeader>&amp;L&amp;"Arial"&amp;9&amp;KA80000 CONFIDENTIAL&amp;1#_x000D_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44"/>
  <sheetViews>
    <sheetView workbookViewId="0">
      <selection activeCell="D2" sqref="D2:F43"/>
    </sheetView>
  </sheetViews>
  <sheetFormatPr defaultRowHeight="13.2" x14ac:dyDescent="0.25"/>
  <cols>
    <col min="1" max="1" width="6.88671875" customWidth="1"/>
    <col min="2" max="2" width="41.6640625" customWidth="1"/>
    <col min="3" max="3" width="10.33203125" customWidth="1"/>
    <col min="4" max="5" width="23.33203125" customWidth="1"/>
    <col min="6" max="6" width="34.77734375" customWidth="1"/>
  </cols>
  <sheetData>
    <row r="1" spans="1:6" ht="15" customHeight="1" x14ac:dyDescent="0.25">
      <c r="A1" s="7" t="s">
        <v>10</v>
      </c>
      <c r="B1" s="7" t="s">
        <v>11</v>
      </c>
      <c r="C1" s="7" t="s">
        <v>59</v>
      </c>
      <c r="D1" s="7" t="s">
        <v>60</v>
      </c>
      <c r="E1" s="7" t="s">
        <v>61</v>
      </c>
      <c r="F1" s="7" t="s">
        <v>62</v>
      </c>
    </row>
    <row r="2" spans="1:6" ht="15" customHeight="1" x14ac:dyDescent="0.3">
      <c r="A2" s="8" t="s">
        <v>63</v>
      </c>
      <c r="B2" s="8" t="s">
        <v>64</v>
      </c>
      <c r="C2" s="8" t="s">
        <v>65</v>
      </c>
      <c r="D2" s="15"/>
      <c r="E2" s="15"/>
      <c r="F2" s="16"/>
    </row>
    <row r="3" spans="1:6" ht="15" customHeight="1" x14ac:dyDescent="0.3">
      <c r="A3" s="5" t="s">
        <v>66</v>
      </c>
      <c r="B3" s="5" t="s">
        <v>67</v>
      </c>
      <c r="C3" s="5" t="s">
        <v>68</v>
      </c>
      <c r="D3" s="17">
        <v>34570582075</v>
      </c>
      <c r="E3" s="17">
        <v>31135791019</v>
      </c>
      <c r="F3" s="18">
        <v>2.5577383882435401</v>
      </c>
    </row>
    <row r="4" spans="1:6" ht="15" customHeight="1" x14ac:dyDescent="0.3">
      <c r="A4" s="5" t="s">
        <v>1</v>
      </c>
      <c r="B4" s="5" t="s">
        <v>69</v>
      </c>
      <c r="C4" s="5" t="s">
        <v>70</v>
      </c>
      <c r="D4" s="17"/>
      <c r="E4" s="17"/>
      <c r="F4" s="18"/>
    </row>
    <row r="5" spans="1:6" ht="15" customHeight="1" x14ac:dyDescent="0.3">
      <c r="A5" s="5" t="s">
        <v>71</v>
      </c>
      <c r="B5" s="5" t="s">
        <v>71</v>
      </c>
      <c r="C5" s="5" t="s">
        <v>71</v>
      </c>
      <c r="D5" s="17" t="s">
        <v>71</v>
      </c>
      <c r="E5" s="17" t="s">
        <v>71</v>
      </c>
      <c r="F5" s="18" t="s">
        <v>71</v>
      </c>
    </row>
    <row r="6" spans="1:6" ht="15" customHeight="1" x14ac:dyDescent="0.3">
      <c r="A6" s="5" t="s">
        <v>1</v>
      </c>
      <c r="B6" s="5" t="s">
        <v>72</v>
      </c>
      <c r="C6" s="5" t="s">
        <v>73</v>
      </c>
      <c r="D6" s="17">
        <v>34570582075</v>
      </c>
      <c r="E6" s="17">
        <v>31135791019</v>
      </c>
      <c r="F6" s="18">
        <v>2.5577383882435401</v>
      </c>
    </row>
    <row r="7" spans="1:6" ht="15" customHeight="1" x14ac:dyDescent="0.3">
      <c r="A7" s="5" t="s">
        <v>71</v>
      </c>
      <c r="B7" s="5" t="s">
        <v>71</v>
      </c>
      <c r="C7" s="5" t="s">
        <v>71</v>
      </c>
      <c r="D7" s="17" t="s">
        <v>71</v>
      </c>
      <c r="E7" s="17" t="s">
        <v>71</v>
      </c>
      <c r="F7" s="18" t="s">
        <v>71</v>
      </c>
    </row>
    <row r="8" spans="1:6" ht="15" customHeight="1" x14ac:dyDescent="0.3">
      <c r="A8" s="5" t="s">
        <v>74</v>
      </c>
      <c r="B8" s="5" t="s">
        <v>75</v>
      </c>
      <c r="C8" s="5" t="s">
        <v>76</v>
      </c>
      <c r="D8" s="17">
        <v>268126141650</v>
      </c>
      <c r="E8" s="17">
        <v>225738305100</v>
      </c>
      <c r="F8" s="18">
        <v>0.86907318161752301</v>
      </c>
    </row>
    <row r="9" spans="1:6" ht="15" customHeight="1" x14ac:dyDescent="0.3">
      <c r="A9" s="5" t="s">
        <v>71</v>
      </c>
      <c r="B9" s="5" t="s">
        <v>71</v>
      </c>
      <c r="C9" s="5" t="s">
        <v>71</v>
      </c>
      <c r="D9" s="17" t="s">
        <v>71</v>
      </c>
      <c r="E9" s="17" t="s">
        <v>71</v>
      </c>
      <c r="F9" s="18" t="s">
        <v>71</v>
      </c>
    </row>
    <row r="10" spans="1:6" ht="15" customHeight="1" x14ac:dyDescent="0.3">
      <c r="A10" s="5"/>
      <c r="B10" s="5"/>
      <c r="C10" s="5"/>
      <c r="D10" s="17"/>
      <c r="E10" s="17"/>
      <c r="F10" s="18"/>
    </row>
    <row r="11" spans="1:6" ht="15" customHeight="1" x14ac:dyDescent="0.3">
      <c r="A11" s="5" t="s">
        <v>77</v>
      </c>
      <c r="B11" s="5" t="s">
        <v>78</v>
      </c>
      <c r="C11" s="5" t="s">
        <v>79</v>
      </c>
      <c r="D11" s="17">
        <v>0</v>
      </c>
      <c r="E11" s="17">
        <v>0</v>
      </c>
      <c r="F11" s="18"/>
    </row>
    <row r="12" spans="1:6" ht="15" customHeight="1" x14ac:dyDescent="0.3">
      <c r="A12" s="5" t="s">
        <v>71</v>
      </c>
      <c r="B12" s="5" t="s">
        <v>71</v>
      </c>
      <c r="C12" s="5" t="s">
        <v>71</v>
      </c>
      <c r="D12" s="17" t="s">
        <v>71</v>
      </c>
      <c r="E12" s="17" t="s">
        <v>71</v>
      </c>
      <c r="F12" s="18" t="s">
        <v>71</v>
      </c>
    </row>
    <row r="13" spans="1:6" ht="15" customHeight="1" x14ac:dyDescent="0.3">
      <c r="A13" s="5" t="s">
        <v>80</v>
      </c>
      <c r="B13" s="5" t="s">
        <v>81</v>
      </c>
      <c r="C13" s="5" t="s">
        <v>82</v>
      </c>
      <c r="D13" s="17">
        <v>342300000</v>
      </c>
      <c r="E13" s="17">
        <v>255510000</v>
      </c>
      <c r="F13" s="18">
        <v>0.89466806063774196</v>
      </c>
    </row>
    <row r="14" spans="1:6" ht="15" customHeight="1" x14ac:dyDescent="0.3">
      <c r="A14" s="5" t="s">
        <v>71</v>
      </c>
      <c r="B14" s="5" t="s">
        <v>71</v>
      </c>
      <c r="C14" s="5" t="s">
        <v>71</v>
      </c>
      <c r="D14" s="17" t="s">
        <v>71</v>
      </c>
      <c r="E14" s="17" t="s">
        <v>71</v>
      </c>
      <c r="F14" s="18" t="s">
        <v>71</v>
      </c>
    </row>
    <row r="15" spans="1:6" ht="15" customHeight="1" x14ac:dyDescent="0.3">
      <c r="A15" s="5"/>
      <c r="B15" s="5"/>
      <c r="C15" s="5"/>
      <c r="D15" s="17"/>
      <c r="E15" s="17"/>
      <c r="F15" s="18"/>
    </row>
    <row r="16" spans="1:6" ht="15" customHeight="1" x14ac:dyDescent="0.3">
      <c r="A16" s="5" t="s">
        <v>83</v>
      </c>
      <c r="B16" s="5" t="s">
        <v>84</v>
      </c>
      <c r="C16" s="5" t="s">
        <v>85</v>
      </c>
      <c r="D16" s="17">
        <v>0</v>
      </c>
      <c r="E16" s="17">
        <v>0</v>
      </c>
      <c r="F16" s="18"/>
    </row>
    <row r="17" spans="1:6" ht="15" customHeight="1" x14ac:dyDescent="0.3">
      <c r="A17" s="5" t="s">
        <v>71</v>
      </c>
      <c r="B17" s="5" t="s">
        <v>71</v>
      </c>
      <c r="C17" s="5" t="s">
        <v>71</v>
      </c>
      <c r="D17" s="17" t="s">
        <v>71</v>
      </c>
      <c r="E17" s="17" t="s">
        <v>71</v>
      </c>
      <c r="F17" s="18" t="s">
        <v>71</v>
      </c>
    </row>
    <row r="18" spans="1:6" ht="15" customHeight="1" x14ac:dyDescent="0.3">
      <c r="A18" s="5"/>
      <c r="B18" s="5"/>
      <c r="C18" s="5"/>
      <c r="D18" s="17"/>
      <c r="E18" s="17"/>
      <c r="F18" s="18"/>
    </row>
    <row r="19" spans="1:6" ht="15" customHeight="1" x14ac:dyDescent="0.3">
      <c r="A19" s="5" t="s">
        <v>86</v>
      </c>
      <c r="B19" s="5" t="s">
        <v>87</v>
      </c>
      <c r="C19" s="5" t="s">
        <v>88</v>
      </c>
      <c r="D19" s="17">
        <v>0</v>
      </c>
      <c r="E19" s="17">
        <v>0</v>
      </c>
      <c r="F19" s="18"/>
    </row>
    <row r="20" spans="1:6" ht="15" customHeight="1" x14ac:dyDescent="0.3">
      <c r="A20" s="5" t="s">
        <v>71</v>
      </c>
      <c r="B20" s="5" t="s">
        <v>71</v>
      </c>
      <c r="C20" s="5" t="s">
        <v>71</v>
      </c>
      <c r="D20" s="17" t="s">
        <v>71</v>
      </c>
      <c r="E20" s="17" t="s">
        <v>71</v>
      </c>
      <c r="F20" s="18" t="s">
        <v>71</v>
      </c>
    </row>
    <row r="21" spans="1:6" ht="15" customHeight="1" x14ac:dyDescent="0.3">
      <c r="A21" s="5" t="s">
        <v>89</v>
      </c>
      <c r="B21" s="5" t="s">
        <v>90</v>
      </c>
      <c r="C21" s="5" t="s">
        <v>91</v>
      </c>
      <c r="D21" s="17">
        <v>0</v>
      </c>
      <c r="E21" s="17">
        <v>0</v>
      </c>
      <c r="F21" s="18">
        <v>0</v>
      </c>
    </row>
    <row r="22" spans="1:6" ht="15" customHeight="1" x14ac:dyDescent="0.3">
      <c r="A22" s="5" t="s">
        <v>71</v>
      </c>
      <c r="B22" s="5" t="s">
        <v>71</v>
      </c>
      <c r="C22" s="5" t="s">
        <v>71</v>
      </c>
      <c r="D22" s="17" t="s">
        <v>71</v>
      </c>
      <c r="E22" s="17" t="s">
        <v>71</v>
      </c>
      <c r="F22" s="18" t="s">
        <v>71</v>
      </c>
    </row>
    <row r="23" spans="1:6" ht="15" customHeight="1" x14ac:dyDescent="0.3">
      <c r="A23" s="5"/>
      <c r="B23" s="5"/>
      <c r="C23" s="5"/>
      <c r="D23" s="17"/>
      <c r="E23" s="17"/>
      <c r="F23" s="18"/>
    </row>
    <row r="24" spans="1:6" ht="15" customHeight="1" x14ac:dyDescent="0.3">
      <c r="A24" s="5" t="s">
        <v>92</v>
      </c>
      <c r="B24" s="5" t="s">
        <v>93</v>
      </c>
      <c r="C24" s="5" t="s">
        <v>94</v>
      </c>
      <c r="D24" s="17">
        <v>0</v>
      </c>
      <c r="E24" s="17">
        <v>0</v>
      </c>
      <c r="F24" s="18"/>
    </row>
    <row r="25" spans="1:6" ht="15" customHeight="1" x14ac:dyDescent="0.3">
      <c r="A25" s="5" t="s">
        <v>71</v>
      </c>
      <c r="B25" s="5" t="s">
        <v>71</v>
      </c>
      <c r="C25" s="5" t="s">
        <v>71</v>
      </c>
      <c r="D25" s="17" t="s">
        <v>71</v>
      </c>
      <c r="E25" s="17" t="s">
        <v>71</v>
      </c>
      <c r="F25" s="18" t="s">
        <v>71</v>
      </c>
    </row>
    <row r="26" spans="1:6" ht="15" customHeight="1" x14ac:dyDescent="0.3">
      <c r="A26" s="5"/>
      <c r="B26" s="5"/>
      <c r="C26" s="5"/>
      <c r="D26" s="17"/>
      <c r="E26" s="17"/>
      <c r="F26" s="18"/>
    </row>
    <row r="27" spans="1:6" ht="15" customHeight="1" x14ac:dyDescent="0.3">
      <c r="A27" s="5" t="s">
        <v>95</v>
      </c>
      <c r="B27" s="5" t="s">
        <v>96</v>
      </c>
      <c r="C27" s="5" t="s">
        <v>97</v>
      </c>
      <c r="D27" s="17">
        <v>0</v>
      </c>
      <c r="E27" s="17">
        <v>0</v>
      </c>
      <c r="F27" s="18"/>
    </row>
    <row r="28" spans="1:6" ht="15" customHeight="1" x14ac:dyDescent="0.3">
      <c r="A28" s="5" t="s">
        <v>71</v>
      </c>
      <c r="B28" s="5" t="s">
        <v>71</v>
      </c>
      <c r="C28" s="5" t="s">
        <v>71</v>
      </c>
      <c r="D28" s="17" t="s">
        <v>71</v>
      </c>
      <c r="E28" s="17" t="s">
        <v>71</v>
      </c>
      <c r="F28" s="18" t="s">
        <v>71</v>
      </c>
    </row>
    <row r="29" spans="1:6" ht="15" customHeight="1" x14ac:dyDescent="0.3">
      <c r="A29" s="5"/>
      <c r="B29" s="5"/>
      <c r="C29" s="5"/>
      <c r="D29" s="17"/>
      <c r="E29" s="17"/>
      <c r="F29" s="18"/>
    </row>
    <row r="30" spans="1:6" ht="15" customHeight="1" x14ac:dyDescent="0.3">
      <c r="A30" s="5" t="s">
        <v>98</v>
      </c>
      <c r="B30" s="5" t="s">
        <v>99</v>
      </c>
      <c r="C30" s="5" t="s">
        <v>100</v>
      </c>
      <c r="D30" s="17">
        <v>303039023725</v>
      </c>
      <c r="E30" s="17">
        <v>257129606119</v>
      </c>
      <c r="F30" s="18">
        <v>0.93810243264512005</v>
      </c>
    </row>
    <row r="31" spans="1:6" ht="15" customHeight="1" x14ac:dyDescent="0.3">
      <c r="A31" s="8" t="s">
        <v>101</v>
      </c>
      <c r="B31" s="8" t="s">
        <v>102</v>
      </c>
      <c r="C31" s="8" t="s">
        <v>103</v>
      </c>
      <c r="D31" s="15"/>
      <c r="E31" s="15"/>
      <c r="F31" s="16"/>
    </row>
    <row r="32" spans="1:6" ht="15" customHeight="1" x14ac:dyDescent="0.3">
      <c r="A32" s="5" t="s">
        <v>104</v>
      </c>
      <c r="B32" s="5" t="s">
        <v>105</v>
      </c>
      <c r="C32" s="5" t="s">
        <v>106</v>
      </c>
      <c r="D32" s="17">
        <v>0</v>
      </c>
      <c r="E32" s="17">
        <v>0</v>
      </c>
      <c r="F32" s="18"/>
    </row>
    <row r="33" spans="1:6" ht="15" customHeight="1" x14ac:dyDescent="0.3">
      <c r="A33" s="5" t="s">
        <v>71</v>
      </c>
      <c r="B33" s="5" t="s">
        <v>71</v>
      </c>
      <c r="C33" s="5" t="s">
        <v>71</v>
      </c>
      <c r="D33" s="17" t="s">
        <v>71</v>
      </c>
      <c r="E33" s="17" t="s">
        <v>71</v>
      </c>
      <c r="F33" s="18" t="s">
        <v>71</v>
      </c>
    </row>
    <row r="34" spans="1:6" ht="15" customHeight="1" x14ac:dyDescent="0.3">
      <c r="A34" s="5" t="s">
        <v>107</v>
      </c>
      <c r="B34" s="5" t="s">
        <v>108</v>
      </c>
      <c r="C34" s="5" t="s">
        <v>109</v>
      </c>
      <c r="D34" s="17">
        <v>0</v>
      </c>
      <c r="E34" s="17">
        <v>0</v>
      </c>
      <c r="F34" s="18"/>
    </row>
    <row r="35" spans="1:6" ht="15" customHeight="1" x14ac:dyDescent="0.3">
      <c r="A35" s="5" t="s">
        <v>71</v>
      </c>
      <c r="B35" s="5" t="s">
        <v>71</v>
      </c>
      <c r="C35" s="5" t="s">
        <v>71</v>
      </c>
      <c r="D35" s="17" t="s">
        <v>71</v>
      </c>
      <c r="E35" s="17" t="s">
        <v>71</v>
      </c>
      <c r="F35" s="18" t="s">
        <v>71</v>
      </c>
    </row>
    <row r="36" spans="1:6" ht="15" customHeight="1" x14ac:dyDescent="0.3">
      <c r="A36" s="5"/>
      <c r="B36" s="5"/>
      <c r="C36" s="5"/>
      <c r="D36" s="17"/>
      <c r="E36" s="17"/>
      <c r="F36" s="18"/>
    </row>
    <row r="37" spans="1:6" ht="15" customHeight="1" x14ac:dyDescent="0.3">
      <c r="A37" s="5" t="s">
        <v>110</v>
      </c>
      <c r="B37" s="5" t="s">
        <v>111</v>
      </c>
      <c r="C37" s="5" t="s">
        <v>112</v>
      </c>
      <c r="D37" s="17">
        <v>4026360577</v>
      </c>
      <c r="E37" s="17">
        <v>8682425875</v>
      </c>
      <c r="F37" s="18">
        <v>1.50050891299301</v>
      </c>
    </row>
    <row r="38" spans="1:6" ht="15" customHeight="1" x14ac:dyDescent="0.3">
      <c r="A38" s="5" t="s">
        <v>71</v>
      </c>
      <c r="B38" s="5" t="s">
        <v>71</v>
      </c>
      <c r="C38" s="5" t="s">
        <v>71</v>
      </c>
      <c r="D38" s="17" t="s">
        <v>71</v>
      </c>
      <c r="E38" s="17" t="s">
        <v>71</v>
      </c>
      <c r="F38" s="18" t="s">
        <v>71</v>
      </c>
    </row>
    <row r="39" spans="1:6" ht="15" customHeight="1" x14ac:dyDescent="0.3">
      <c r="A39" s="5"/>
      <c r="B39" s="5"/>
      <c r="C39" s="5"/>
      <c r="D39" s="17"/>
      <c r="E39" s="17"/>
      <c r="F39" s="18"/>
    </row>
    <row r="40" spans="1:6" ht="15" customHeight="1" x14ac:dyDescent="0.3">
      <c r="A40" s="5" t="s">
        <v>113</v>
      </c>
      <c r="B40" s="5" t="s">
        <v>114</v>
      </c>
      <c r="C40" s="5" t="s">
        <v>115</v>
      </c>
      <c r="D40" s="17">
        <v>4026360577</v>
      </c>
      <c r="E40" s="17">
        <v>8682425875</v>
      </c>
      <c r="F40" s="18">
        <v>1.50050891299301</v>
      </c>
    </row>
    <row r="41" spans="1:6" ht="15" customHeight="1" x14ac:dyDescent="0.3">
      <c r="A41" s="5" t="s">
        <v>1</v>
      </c>
      <c r="B41" s="5" t="s">
        <v>116</v>
      </c>
      <c r="C41" s="5" t="s">
        <v>117</v>
      </c>
      <c r="D41" s="17">
        <v>299012663148</v>
      </c>
      <c r="E41" s="17">
        <v>248447180244</v>
      </c>
      <c r="F41" s="18">
        <v>0.93339158885072404</v>
      </c>
    </row>
    <row r="42" spans="1:6" ht="15" customHeight="1" x14ac:dyDescent="0.3">
      <c r="A42" s="5" t="s">
        <v>1</v>
      </c>
      <c r="B42" s="5" t="s">
        <v>118</v>
      </c>
      <c r="C42" s="5" t="s">
        <v>119</v>
      </c>
      <c r="D42" s="17">
        <v>14081225.02</v>
      </c>
      <c r="E42" s="17">
        <v>12089014.369999999</v>
      </c>
      <c r="F42" s="18">
        <v>0.736689491580237</v>
      </c>
    </row>
    <row r="43" spans="1:6" ht="15" customHeight="1" x14ac:dyDescent="0.3">
      <c r="A43" s="5" t="s">
        <v>1</v>
      </c>
      <c r="B43" s="5" t="s">
        <v>120</v>
      </c>
      <c r="C43" s="5" t="s">
        <v>121</v>
      </c>
      <c r="D43" s="19">
        <v>21234.84</v>
      </c>
      <c r="E43" s="19">
        <v>20551.48</v>
      </c>
      <c r="F43" s="18">
        <v>1.2670080782442299</v>
      </c>
    </row>
    <row r="44" spans="1:6" ht="15" customHeight="1" x14ac:dyDescent="0.3">
      <c r="A44" s="9" t="s">
        <v>1</v>
      </c>
      <c r="B44" s="9" t="s">
        <v>1</v>
      </c>
      <c r="C44" s="9" t="s">
        <v>1</v>
      </c>
      <c r="D44" s="9" t="s">
        <v>1</v>
      </c>
      <c r="E44" s="9" t="s">
        <v>1</v>
      </c>
      <c r="F44" s="9"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51"/>
  <sheetViews>
    <sheetView topLeftCell="C1" workbookViewId="0">
      <selection activeCell="D2" sqref="D2:F51"/>
    </sheetView>
  </sheetViews>
  <sheetFormatPr defaultRowHeight="13.2" x14ac:dyDescent="0.25"/>
  <cols>
    <col min="1" max="1" width="6.88671875" customWidth="1"/>
    <col min="2" max="2" width="60.33203125" customWidth="1"/>
    <col min="3" max="3" width="21.88671875" customWidth="1"/>
    <col min="4" max="4" width="27.21875" customWidth="1"/>
    <col min="5" max="5" width="31.44140625" customWidth="1"/>
    <col min="6" max="6" width="33.44140625" customWidth="1"/>
  </cols>
  <sheetData>
    <row r="1" spans="1:6" ht="15" customHeight="1" x14ac:dyDescent="0.25">
      <c r="A1" s="7" t="s">
        <v>10</v>
      </c>
      <c r="B1" s="7" t="s">
        <v>122</v>
      </c>
      <c r="C1" s="7" t="s">
        <v>59</v>
      </c>
      <c r="D1" s="7" t="s">
        <v>60</v>
      </c>
      <c r="E1" s="7" t="s">
        <v>61</v>
      </c>
      <c r="F1" s="7" t="s">
        <v>123</v>
      </c>
    </row>
    <row r="2" spans="1:6" ht="15" customHeight="1" x14ac:dyDescent="0.3">
      <c r="A2" s="8" t="s">
        <v>63</v>
      </c>
      <c r="B2" s="8" t="s">
        <v>124</v>
      </c>
      <c r="C2" s="8" t="s">
        <v>79</v>
      </c>
      <c r="D2" s="15">
        <v>874094660</v>
      </c>
      <c r="E2" s="15">
        <v>592402020</v>
      </c>
      <c r="F2" s="15">
        <v>2934497241</v>
      </c>
    </row>
    <row r="3" spans="1:6" ht="15" customHeight="1" x14ac:dyDescent="0.3">
      <c r="A3" s="5" t="s">
        <v>13</v>
      </c>
      <c r="B3" s="5" t="s">
        <v>125</v>
      </c>
      <c r="C3" s="5" t="s">
        <v>126</v>
      </c>
      <c r="D3" s="17">
        <v>0</v>
      </c>
      <c r="E3" s="17">
        <v>0</v>
      </c>
      <c r="F3" s="17">
        <v>0</v>
      </c>
    </row>
    <row r="4" spans="1:6" ht="15" customHeight="1" x14ac:dyDescent="0.3">
      <c r="A4" s="5" t="s">
        <v>71</v>
      </c>
      <c r="B4" s="5" t="s">
        <v>71</v>
      </c>
      <c r="C4" s="5" t="s">
        <v>71</v>
      </c>
      <c r="D4" s="17" t="s">
        <v>71</v>
      </c>
      <c r="E4" s="17" t="s">
        <v>331</v>
      </c>
      <c r="F4" s="17" t="s">
        <v>331</v>
      </c>
    </row>
    <row r="5" spans="1:6" ht="15" customHeight="1" x14ac:dyDescent="0.3">
      <c r="A5" s="5" t="s">
        <v>16</v>
      </c>
      <c r="B5" s="5" t="s">
        <v>81</v>
      </c>
      <c r="C5" s="5" t="s">
        <v>88</v>
      </c>
      <c r="D5" s="17">
        <v>865763660</v>
      </c>
      <c r="E5" s="17">
        <v>585910000</v>
      </c>
      <c r="F5" s="17">
        <v>2909853660</v>
      </c>
    </row>
    <row r="6" spans="1:6" ht="15" customHeight="1" x14ac:dyDescent="0.3">
      <c r="A6" s="5" t="s">
        <v>71</v>
      </c>
      <c r="B6" s="5" t="s">
        <v>71</v>
      </c>
      <c r="C6" s="5" t="s">
        <v>71</v>
      </c>
      <c r="D6" s="17" t="s">
        <v>71</v>
      </c>
      <c r="E6" s="17" t="s">
        <v>331</v>
      </c>
      <c r="F6" s="17" t="s">
        <v>331</v>
      </c>
    </row>
    <row r="7" spans="1:6" ht="15" customHeight="1" x14ac:dyDescent="0.3">
      <c r="A7" s="5" t="s">
        <v>19</v>
      </c>
      <c r="B7" s="5" t="s">
        <v>127</v>
      </c>
      <c r="C7" s="5" t="s">
        <v>106</v>
      </c>
      <c r="D7" s="17">
        <v>8331000</v>
      </c>
      <c r="E7" s="17">
        <v>6492020</v>
      </c>
      <c r="F7" s="17">
        <v>24643581</v>
      </c>
    </row>
    <row r="8" spans="1:6" ht="15" customHeight="1" x14ac:dyDescent="0.3">
      <c r="A8" s="5" t="s">
        <v>71</v>
      </c>
      <c r="B8" s="5" t="s">
        <v>71</v>
      </c>
      <c r="C8" s="5" t="s">
        <v>71</v>
      </c>
      <c r="D8" s="17" t="s">
        <v>71</v>
      </c>
      <c r="E8" s="17" t="s">
        <v>71</v>
      </c>
      <c r="F8" s="17" t="s">
        <v>71</v>
      </c>
    </row>
    <row r="9" spans="1:6" ht="15" customHeight="1" x14ac:dyDescent="0.3">
      <c r="A9" s="5" t="s">
        <v>22</v>
      </c>
      <c r="B9" s="5" t="s">
        <v>128</v>
      </c>
      <c r="C9" s="5" t="s">
        <v>126</v>
      </c>
      <c r="D9" s="17">
        <v>0</v>
      </c>
      <c r="E9" s="17">
        <v>0</v>
      </c>
      <c r="F9" s="17">
        <v>0</v>
      </c>
    </row>
    <row r="10" spans="1:6" ht="15" customHeight="1" x14ac:dyDescent="0.3">
      <c r="A10" s="5" t="s">
        <v>71</v>
      </c>
      <c r="B10" s="5" t="s">
        <v>71</v>
      </c>
      <c r="C10" s="5" t="s">
        <v>71</v>
      </c>
      <c r="D10" s="17" t="s">
        <v>71</v>
      </c>
      <c r="E10" s="17" t="s">
        <v>71</v>
      </c>
      <c r="F10" s="17" t="s">
        <v>71</v>
      </c>
    </row>
    <row r="11" spans="1:6" ht="15" customHeight="1" x14ac:dyDescent="0.3">
      <c r="A11" s="8" t="s">
        <v>101</v>
      </c>
      <c r="B11" s="8" t="s">
        <v>129</v>
      </c>
      <c r="C11" s="8" t="s">
        <v>130</v>
      </c>
      <c r="D11" s="15">
        <v>1610567776</v>
      </c>
      <c r="E11" s="15">
        <v>1797330134</v>
      </c>
      <c r="F11" s="15">
        <v>6708349613</v>
      </c>
    </row>
    <row r="12" spans="1:6" ht="15" customHeight="1" x14ac:dyDescent="0.3">
      <c r="A12" s="5" t="s">
        <v>13</v>
      </c>
      <c r="B12" s="5" t="s">
        <v>131</v>
      </c>
      <c r="C12" s="5" t="s">
        <v>132</v>
      </c>
      <c r="D12" s="17">
        <v>864202219</v>
      </c>
      <c r="E12" s="17">
        <v>747141923</v>
      </c>
      <c r="F12" s="17">
        <v>3284036424</v>
      </c>
    </row>
    <row r="13" spans="1:6" ht="15" customHeight="1" x14ac:dyDescent="0.3">
      <c r="A13" s="5" t="s">
        <v>71</v>
      </c>
      <c r="B13" s="5" t="s">
        <v>71</v>
      </c>
      <c r="C13" s="5" t="s">
        <v>71</v>
      </c>
      <c r="D13" s="17" t="s">
        <v>71</v>
      </c>
      <c r="E13" s="17" t="s">
        <v>71</v>
      </c>
      <c r="F13" s="17" t="s">
        <v>71</v>
      </c>
    </row>
    <row r="14" spans="1:6" ht="15" customHeight="1" x14ac:dyDescent="0.3">
      <c r="A14" s="5" t="s">
        <v>16</v>
      </c>
      <c r="B14" s="5" t="s">
        <v>133</v>
      </c>
      <c r="C14" s="5" t="s">
        <v>134</v>
      </c>
      <c r="D14" s="17">
        <v>103640487</v>
      </c>
      <c r="E14" s="17">
        <v>117801642</v>
      </c>
      <c r="F14" s="17">
        <v>440395160</v>
      </c>
    </row>
    <row r="15" spans="1:6" ht="15" customHeight="1" x14ac:dyDescent="0.3">
      <c r="A15" s="5" t="s">
        <v>71</v>
      </c>
      <c r="B15" s="5" t="s">
        <v>71</v>
      </c>
      <c r="C15" s="5" t="s">
        <v>71</v>
      </c>
      <c r="D15" s="17" t="s">
        <v>71</v>
      </c>
      <c r="E15" s="17" t="s">
        <v>71</v>
      </c>
      <c r="F15" s="17" t="s">
        <v>71</v>
      </c>
    </row>
    <row r="16" spans="1:6" ht="15" customHeight="1" x14ac:dyDescent="0.3">
      <c r="A16" s="5"/>
      <c r="B16" s="5"/>
      <c r="C16" s="5"/>
      <c r="D16" s="17"/>
      <c r="E16" s="17"/>
      <c r="F16" s="17"/>
    </row>
    <row r="17" spans="1:6" ht="15" customHeight="1" x14ac:dyDescent="0.3">
      <c r="A17" s="5" t="s">
        <v>19</v>
      </c>
      <c r="B17" s="5" t="s">
        <v>135</v>
      </c>
      <c r="C17" s="5" t="s">
        <v>136</v>
      </c>
      <c r="D17" s="17">
        <v>237187500</v>
      </c>
      <c r="E17" s="17">
        <v>237187500</v>
      </c>
      <c r="F17" s="17">
        <v>948750000</v>
      </c>
    </row>
    <row r="18" spans="1:6" ht="15" customHeight="1" x14ac:dyDescent="0.3">
      <c r="A18" s="5" t="s">
        <v>71</v>
      </c>
      <c r="B18" s="5" t="s">
        <v>71</v>
      </c>
      <c r="C18" s="5" t="s">
        <v>71</v>
      </c>
      <c r="D18" s="17" t="s">
        <v>71</v>
      </c>
      <c r="E18" s="17" t="s">
        <v>71</v>
      </c>
      <c r="F18" s="17" t="s">
        <v>71</v>
      </c>
    </row>
    <row r="19" spans="1:6" ht="15" customHeight="1" x14ac:dyDescent="0.3">
      <c r="A19" s="5"/>
      <c r="B19" s="5"/>
      <c r="C19" s="5"/>
      <c r="D19" s="17"/>
      <c r="E19" s="17"/>
      <c r="F19" s="17"/>
    </row>
    <row r="20" spans="1:6" ht="15" customHeight="1" x14ac:dyDescent="0.3">
      <c r="A20" s="5" t="s">
        <v>22</v>
      </c>
      <c r="B20" s="5" t="s">
        <v>137</v>
      </c>
      <c r="C20" s="5" t="s">
        <v>138</v>
      </c>
      <c r="D20" s="17">
        <v>0</v>
      </c>
      <c r="E20" s="17">
        <v>0</v>
      </c>
      <c r="F20" s="17">
        <v>0</v>
      </c>
    </row>
    <row r="21" spans="1:6" ht="15" customHeight="1" x14ac:dyDescent="0.3">
      <c r="A21" s="5" t="s">
        <v>71</v>
      </c>
      <c r="B21" s="5" t="s">
        <v>71</v>
      </c>
      <c r="C21" s="5" t="s">
        <v>71</v>
      </c>
      <c r="D21" s="17" t="s">
        <v>71</v>
      </c>
      <c r="E21" s="17" t="s">
        <v>71</v>
      </c>
      <c r="F21" s="17" t="s">
        <v>71</v>
      </c>
    </row>
    <row r="22" spans="1:6" ht="15" customHeight="1" x14ac:dyDescent="0.3">
      <c r="A22" s="5" t="s">
        <v>25</v>
      </c>
      <c r="B22" s="5" t="s">
        <v>139</v>
      </c>
      <c r="C22" s="5" t="s">
        <v>140</v>
      </c>
      <c r="D22" s="17">
        <v>0</v>
      </c>
      <c r="E22" s="17">
        <v>0</v>
      </c>
      <c r="F22" s="17">
        <v>0</v>
      </c>
    </row>
    <row r="23" spans="1:6" ht="15" customHeight="1" x14ac:dyDescent="0.3">
      <c r="A23" s="5" t="s">
        <v>71</v>
      </c>
      <c r="B23" s="5" t="s">
        <v>71</v>
      </c>
      <c r="C23" s="5" t="s">
        <v>71</v>
      </c>
      <c r="D23" s="17" t="s">
        <v>71</v>
      </c>
      <c r="E23" s="17" t="s">
        <v>71</v>
      </c>
      <c r="F23" s="17" t="s">
        <v>71</v>
      </c>
    </row>
    <row r="24" spans="1:6" ht="15" customHeight="1" x14ac:dyDescent="0.3">
      <c r="A24" s="5" t="s">
        <v>28</v>
      </c>
      <c r="B24" s="5" t="s">
        <v>141</v>
      </c>
      <c r="C24" s="5" t="s">
        <v>142</v>
      </c>
      <c r="D24" s="17">
        <v>59142857</v>
      </c>
      <c r="E24" s="17">
        <v>48857143</v>
      </c>
      <c r="F24" s="17">
        <v>108000000</v>
      </c>
    </row>
    <row r="25" spans="1:6" ht="15" customHeight="1" x14ac:dyDescent="0.3">
      <c r="A25" s="5" t="s">
        <v>71</v>
      </c>
      <c r="B25" s="5" t="s">
        <v>71</v>
      </c>
      <c r="C25" s="5" t="s">
        <v>71</v>
      </c>
      <c r="D25" s="17" t="s">
        <v>71</v>
      </c>
      <c r="E25" s="17" t="s">
        <v>71</v>
      </c>
      <c r="F25" s="17" t="s">
        <v>71</v>
      </c>
    </row>
    <row r="26" spans="1:6" ht="15" customHeight="1" x14ac:dyDescent="0.3">
      <c r="A26" s="5" t="s">
        <v>31</v>
      </c>
      <c r="B26" s="5" t="s">
        <v>143</v>
      </c>
      <c r="C26" s="5" t="s">
        <v>144</v>
      </c>
      <c r="D26" s="17">
        <v>90000000</v>
      </c>
      <c r="E26" s="17">
        <v>90000000</v>
      </c>
      <c r="F26" s="17">
        <v>360000000</v>
      </c>
    </row>
    <row r="27" spans="1:6" ht="15" customHeight="1" x14ac:dyDescent="0.3">
      <c r="A27" s="5" t="s">
        <v>71</v>
      </c>
      <c r="B27" s="5" t="s">
        <v>71</v>
      </c>
      <c r="C27" s="5" t="s">
        <v>71</v>
      </c>
      <c r="D27" s="17" t="s">
        <v>71</v>
      </c>
      <c r="E27" s="17" t="s">
        <v>71</v>
      </c>
      <c r="F27" s="17" t="s">
        <v>71</v>
      </c>
    </row>
    <row r="28" spans="1:6" ht="15" customHeight="1" x14ac:dyDescent="0.3">
      <c r="A28" s="5"/>
      <c r="B28" s="5"/>
      <c r="C28" s="5"/>
      <c r="D28" s="17"/>
      <c r="E28" s="17"/>
      <c r="F28" s="17"/>
    </row>
    <row r="29" spans="1:6" ht="15" customHeight="1" x14ac:dyDescent="0.3">
      <c r="A29" s="5" t="s">
        <v>34</v>
      </c>
      <c r="B29" s="5" t="s">
        <v>145</v>
      </c>
      <c r="C29" s="5" t="s">
        <v>146</v>
      </c>
      <c r="D29" s="17">
        <v>0</v>
      </c>
      <c r="E29" s="17">
        <v>36769819</v>
      </c>
      <c r="F29" s="17">
        <v>36769819</v>
      </c>
    </row>
    <row r="30" spans="1:6" ht="15" customHeight="1" x14ac:dyDescent="0.3">
      <c r="A30" s="5" t="s">
        <v>71</v>
      </c>
      <c r="B30" s="5" t="s">
        <v>71</v>
      </c>
      <c r="C30" s="5" t="s">
        <v>71</v>
      </c>
      <c r="D30" s="17" t="s">
        <v>71</v>
      </c>
      <c r="E30" s="17" t="s">
        <v>71</v>
      </c>
      <c r="F30" s="17" t="s">
        <v>71</v>
      </c>
    </row>
    <row r="31" spans="1:6" ht="15" customHeight="1" x14ac:dyDescent="0.3">
      <c r="A31" s="5"/>
      <c r="B31" s="5"/>
      <c r="C31" s="5"/>
      <c r="D31" s="17"/>
      <c r="E31" s="17"/>
      <c r="F31" s="17"/>
    </row>
    <row r="32" spans="1:6" ht="15" customHeight="1" x14ac:dyDescent="0.3">
      <c r="A32" s="5" t="s">
        <v>37</v>
      </c>
      <c r="B32" s="5" t="s">
        <v>147</v>
      </c>
      <c r="C32" s="5" t="s">
        <v>138</v>
      </c>
      <c r="D32" s="17">
        <v>248564713</v>
      </c>
      <c r="E32" s="17">
        <v>519269607</v>
      </c>
      <c r="F32" s="17">
        <v>1520093210</v>
      </c>
    </row>
    <row r="33" spans="1:6" ht="15" customHeight="1" x14ac:dyDescent="0.3">
      <c r="A33" s="5" t="s">
        <v>71</v>
      </c>
      <c r="B33" s="5" t="s">
        <v>71</v>
      </c>
      <c r="C33" s="5" t="s">
        <v>71</v>
      </c>
      <c r="D33" s="17" t="s">
        <v>71</v>
      </c>
      <c r="E33" s="17" t="s">
        <v>71</v>
      </c>
      <c r="F33" s="17" t="s">
        <v>71</v>
      </c>
    </row>
    <row r="34" spans="1:6" ht="15" customHeight="1" x14ac:dyDescent="0.3">
      <c r="A34" s="5"/>
      <c r="B34" s="5"/>
      <c r="C34" s="5"/>
      <c r="D34" s="17"/>
      <c r="E34" s="17"/>
      <c r="F34" s="17"/>
    </row>
    <row r="35" spans="1:6" ht="15" customHeight="1" x14ac:dyDescent="0.3">
      <c r="A35" s="5" t="s">
        <v>40</v>
      </c>
      <c r="B35" s="5" t="s">
        <v>148</v>
      </c>
      <c r="C35" s="5" t="s">
        <v>140</v>
      </c>
      <c r="D35" s="17">
        <v>7830000</v>
      </c>
      <c r="E35" s="17">
        <v>302500</v>
      </c>
      <c r="F35" s="17">
        <v>10305000</v>
      </c>
    </row>
    <row r="36" spans="1:6" ht="15" customHeight="1" x14ac:dyDescent="0.3">
      <c r="A36" s="5" t="s">
        <v>71</v>
      </c>
      <c r="B36" s="5" t="s">
        <v>71</v>
      </c>
      <c r="C36" s="5" t="s">
        <v>71</v>
      </c>
      <c r="D36" s="17" t="s">
        <v>71</v>
      </c>
      <c r="E36" s="17" t="s">
        <v>71</v>
      </c>
      <c r="F36" s="17" t="s">
        <v>71</v>
      </c>
    </row>
    <row r="37" spans="1:6" ht="15" customHeight="1" x14ac:dyDescent="0.3">
      <c r="A37" s="5"/>
      <c r="B37" s="5"/>
      <c r="C37" s="5"/>
      <c r="D37" s="17"/>
      <c r="E37" s="17"/>
      <c r="F37" s="17"/>
    </row>
    <row r="38" spans="1:6" ht="15" customHeight="1" x14ac:dyDescent="0.3">
      <c r="A38" s="8" t="s">
        <v>149</v>
      </c>
      <c r="B38" s="8" t="s">
        <v>150</v>
      </c>
      <c r="C38" s="8" t="s">
        <v>151</v>
      </c>
      <c r="D38" s="15">
        <v>-736473116</v>
      </c>
      <c r="E38" s="15">
        <v>-1204928114</v>
      </c>
      <c r="F38" s="15">
        <v>-3773852372</v>
      </c>
    </row>
    <row r="39" spans="1:6" ht="15" customHeight="1" x14ac:dyDescent="0.3">
      <c r="A39" s="8" t="s">
        <v>152</v>
      </c>
      <c r="B39" s="8" t="s">
        <v>153</v>
      </c>
      <c r="C39" s="8" t="s">
        <v>154</v>
      </c>
      <c r="D39" s="15">
        <v>11207232150</v>
      </c>
      <c r="E39" s="15">
        <v>44162780200</v>
      </c>
      <c r="F39" s="15">
        <v>66828711750</v>
      </c>
    </row>
    <row r="40" spans="1:6" ht="15" customHeight="1" x14ac:dyDescent="0.3">
      <c r="A40" s="5" t="s">
        <v>13</v>
      </c>
      <c r="B40" s="5" t="s">
        <v>155</v>
      </c>
      <c r="C40" s="5" t="s">
        <v>156</v>
      </c>
      <c r="D40" s="17">
        <v>15218873986</v>
      </c>
      <c r="E40" s="17">
        <v>35775092744</v>
      </c>
      <c r="F40" s="17">
        <v>51044454804</v>
      </c>
    </row>
    <row r="41" spans="1:6" ht="15" customHeight="1" x14ac:dyDescent="0.3">
      <c r="A41" s="5" t="s">
        <v>16</v>
      </c>
      <c r="B41" s="5" t="s">
        <v>157</v>
      </c>
      <c r="C41" s="5" t="s">
        <v>158</v>
      </c>
      <c r="D41" s="17">
        <v>-4011641836</v>
      </c>
      <c r="E41" s="17">
        <v>8387687456</v>
      </c>
      <c r="F41" s="17">
        <v>15784256946</v>
      </c>
    </row>
    <row r="42" spans="1:6" ht="15" customHeight="1" x14ac:dyDescent="0.3">
      <c r="A42" s="8" t="s">
        <v>159</v>
      </c>
      <c r="B42" s="8" t="s">
        <v>160</v>
      </c>
      <c r="C42" s="8" t="s">
        <v>161</v>
      </c>
      <c r="D42" s="15">
        <v>10470759034</v>
      </c>
      <c r="E42" s="15">
        <v>42957852086</v>
      </c>
      <c r="F42" s="15">
        <v>63054859378</v>
      </c>
    </row>
    <row r="43" spans="1:6" ht="15" customHeight="1" x14ac:dyDescent="0.3">
      <c r="A43" s="8" t="s">
        <v>162</v>
      </c>
      <c r="B43" s="8" t="s">
        <v>163</v>
      </c>
      <c r="C43" s="8" t="s">
        <v>164</v>
      </c>
      <c r="D43" s="15">
        <v>248447180244</v>
      </c>
      <c r="E43" s="15">
        <v>259019374241</v>
      </c>
      <c r="F43" s="15">
        <v>320350715305</v>
      </c>
    </row>
    <row r="44" spans="1:6" ht="15" customHeight="1" x14ac:dyDescent="0.3">
      <c r="A44" s="8" t="s">
        <v>165</v>
      </c>
      <c r="B44" s="8" t="s">
        <v>166</v>
      </c>
      <c r="C44" s="8" t="s">
        <v>167</v>
      </c>
      <c r="D44" s="15">
        <v>50565482904</v>
      </c>
      <c r="E44" s="15">
        <v>-10572193997</v>
      </c>
      <c r="F44" s="15">
        <v>-21338052157</v>
      </c>
    </row>
    <row r="45" spans="1:6" ht="15" customHeight="1" x14ac:dyDescent="0.3">
      <c r="A45" s="5" t="s">
        <v>13</v>
      </c>
      <c r="B45" s="5" t="s">
        <v>168</v>
      </c>
      <c r="C45" s="5" t="s">
        <v>169</v>
      </c>
      <c r="D45" s="17">
        <v>10470759034</v>
      </c>
      <c r="E45" s="17">
        <v>42957852086</v>
      </c>
      <c r="F45" s="17">
        <v>63054859378</v>
      </c>
    </row>
    <row r="46" spans="1:6" ht="15" customHeight="1" x14ac:dyDescent="0.3">
      <c r="A46" s="5" t="s">
        <v>16</v>
      </c>
      <c r="B46" s="5" t="s">
        <v>170</v>
      </c>
      <c r="C46" s="5" t="s">
        <v>171</v>
      </c>
      <c r="D46" s="17">
        <v>0</v>
      </c>
      <c r="E46" s="17">
        <v>0</v>
      </c>
      <c r="F46" s="17">
        <v>0</v>
      </c>
    </row>
    <row r="47" spans="1:6" ht="15" customHeight="1" x14ac:dyDescent="0.3">
      <c r="A47" s="5" t="s">
        <v>19</v>
      </c>
      <c r="B47" s="5" t="s">
        <v>172</v>
      </c>
      <c r="C47" s="5" t="s">
        <v>173</v>
      </c>
      <c r="D47" s="17">
        <v>40094723870</v>
      </c>
      <c r="E47" s="17">
        <v>-53530046083</v>
      </c>
      <c r="F47" s="17">
        <v>-84392911535</v>
      </c>
    </row>
    <row r="48" spans="1:6" ht="15" customHeight="1" x14ac:dyDescent="0.3">
      <c r="A48" s="8" t="s">
        <v>174</v>
      </c>
      <c r="B48" s="8" t="s">
        <v>175</v>
      </c>
      <c r="C48" s="8" t="s">
        <v>176</v>
      </c>
      <c r="D48" s="15">
        <v>299012663148</v>
      </c>
      <c r="E48" s="15">
        <v>248447180244</v>
      </c>
      <c r="F48" s="15">
        <v>299012663148</v>
      </c>
    </row>
    <row r="49" spans="1:6" ht="15" customHeight="1" x14ac:dyDescent="0.3">
      <c r="A49" s="8" t="s">
        <v>177</v>
      </c>
      <c r="B49" s="8" t="s">
        <v>178</v>
      </c>
      <c r="C49" s="8" t="s">
        <v>179</v>
      </c>
      <c r="D49" s="15">
        <v>0</v>
      </c>
      <c r="E49" s="15">
        <v>0</v>
      </c>
      <c r="F49" s="15">
        <v>0</v>
      </c>
    </row>
    <row r="50" spans="1:6" ht="15" customHeight="1" x14ac:dyDescent="0.3">
      <c r="A50" s="5" t="s">
        <v>1</v>
      </c>
      <c r="B50" s="5" t="s">
        <v>180</v>
      </c>
      <c r="C50" s="5" t="s">
        <v>181</v>
      </c>
      <c r="D50" s="17">
        <v>0</v>
      </c>
      <c r="E50" s="17">
        <v>0</v>
      </c>
      <c r="F50" s="17">
        <v>0</v>
      </c>
    </row>
    <row r="51" spans="1:6" ht="15" customHeight="1" x14ac:dyDescent="0.3">
      <c r="A51" s="9" t="s">
        <v>1</v>
      </c>
      <c r="B51" s="9" t="s">
        <v>1</v>
      </c>
      <c r="C51" s="9" t="s">
        <v>1</v>
      </c>
      <c r="D51" s="20" t="s">
        <v>1</v>
      </c>
      <c r="E51" s="20" t="s">
        <v>1</v>
      </c>
      <c r="F51" s="20"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74"/>
  <sheetViews>
    <sheetView workbookViewId="0">
      <selection activeCell="D3" sqref="D3:G74"/>
    </sheetView>
  </sheetViews>
  <sheetFormatPr defaultRowHeight="13.2" x14ac:dyDescent="0.25"/>
  <cols>
    <col min="1" max="1" width="6.88671875" customWidth="1"/>
    <col min="2" max="2" width="31.6640625" customWidth="1"/>
    <col min="3" max="3" width="10.33203125" customWidth="1"/>
    <col min="4" max="4" width="19.33203125" customWidth="1"/>
    <col min="5" max="5" width="41.33203125" customWidth="1"/>
    <col min="6" max="6" width="21.5546875" customWidth="1"/>
    <col min="7" max="7" width="29.88671875" customWidth="1"/>
  </cols>
  <sheetData>
    <row r="1" spans="1:7" ht="15" customHeight="1" x14ac:dyDescent="0.25">
      <c r="A1" s="7" t="s">
        <v>10</v>
      </c>
      <c r="B1" s="7" t="s">
        <v>182</v>
      </c>
      <c r="C1" s="7" t="s">
        <v>59</v>
      </c>
      <c r="D1" s="7" t="s">
        <v>183</v>
      </c>
      <c r="E1" s="7" t="s">
        <v>184</v>
      </c>
      <c r="F1" s="7" t="s">
        <v>185</v>
      </c>
      <c r="G1" s="7" t="s">
        <v>186</v>
      </c>
    </row>
    <row r="2" spans="1:7" ht="15" customHeight="1" x14ac:dyDescent="0.3">
      <c r="A2" s="8" t="s">
        <v>63</v>
      </c>
      <c r="B2" s="28" t="s">
        <v>187</v>
      </c>
      <c r="C2" s="28"/>
      <c r="D2" s="28"/>
      <c r="E2" s="28"/>
      <c r="F2" s="28"/>
      <c r="G2" s="28"/>
    </row>
    <row r="3" spans="1:7" ht="15" customHeight="1" x14ac:dyDescent="0.3">
      <c r="A3" s="5" t="s">
        <v>71</v>
      </c>
      <c r="B3" s="5" t="s">
        <v>71</v>
      </c>
      <c r="C3" s="5" t="s">
        <v>71</v>
      </c>
      <c r="D3" s="17" t="s">
        <v>71</v>
      </c>
      <c r="E3" s="17" t="s">
        <v>71</v>
      </c>
      <c r="F3" s="17" t="s">
        <v>71</v>
      </c>
      <c r="G3" s="18" t="s">
        <v>71</v>
      </c>
    </row>
    <row r="4" spans="1:7" ht="15" customHeight="1" x14ac:dyDescent="0.3">
      <c r="A4" s="5"/>
      <c r="B4" s="5" t="s">
        <v>188</v>
      </c>
      <c r="C4" s="5" t="s">
        <v>189</v>
      </c>
      <c r="D4" s="17"/>
      <c r="E4" s="17"/>
      <c r="F4" s="17"/>
      <c r="G4" s="18"/>
    </row>
    <row r="5" spans="1:7" ht="15" customHeight="1" x14ac:dyDescent="0.3">
      <c r="A5" s="8" t="s">
        <v>101</v>
      </c>
      <c r="B5" s="8" t="s">
        <v>190</v>
      </c>
      <c r="C5" s="8" t="s">
        <v>191</v>
      </c>
      <c r="D5" s="15"/>
      <c r="E5" s="15"/>
      <c r="F5" s="15"/>
      <c r="G5" s="16"/>
    </row>
    <row r="6" spans="1:7" ht="15" customHeight="1" x14ac:dyDescent="0.3">
      <c r="A6" s="5" t="s">
        <v>71</v>
      </c>
      <c r="B6" s="5" t="s">
        <v>71</v>
      </c>
      <c r="C6" s="5" t="s">
        <v>71</v>
      </c>
      <c r="D6" s="17" t="s">
        <v>71</v>
      </c>
      <c r="E6" s="17" t="s">
        <v>71</v>
      </c>
      <c r="F6" s="17" t="s">
        <v>71</v>
      </c>
      <c r="G6" s="18" t="s">
        <v>71</v>
      </c>
    </row>
    <row r="7" spans="1:7" ht="15" customHeight="1" x14ac:dyDescent="0.3">
      <c r="A7" s="5">
        <v>1</v>
      </c>
      <c r="B7" s="5" t="s">
        <v>332</v>
      </c>
      <c r="C7" s="5">
        <v>2246.1</v>
      </c>
      <c r="D7" s="17">
        <v>100</v>
      </c>
      <c r="E7" s="17">
        <v>24000</v>
      </c>
      <c r="F7" s="17">
        <v>2400000</v>
      </c>
      <c r="G7" s="18">
        <v>7.9197720824824794E-6</v>
      </c>
    </row>
    <row r="8" spans="1:7" ht="15" customHeight="1" x14ac:dyDescent="0.3">
      <c r="A8" s="5">
        <v>2</v>
      </c>
      <c r="B8" s="5" t="s">
        <v>333</v>
      </c>
      <c r="C8" s="5">
        <v>2246.1999999999998</v>
      </c>
      <c r="D8" s="17">
        <v>6300</v>
      </c>
      <c r="E8" s="17">
        <v>61800</v>
      </c>
      <c r="F8" s="17">
        <v>389340000</v>
      </c>
      <c r="G8" s="18">
        <v>1.2847850260807199E-3</v>
      </c>
    </row>
    <row r="9" spans="1:7" ht="15" customHeight="1" x14ac:dyDescent="0.3">
      <c r="A9" s="5">
        <v>3</v>
      </c>
      <c r="B9" s="5" t="s">
        <v>334</v>
      </c>
      <c r="C9" s="5">
        <v>2246.3000000000002</v>
      </c>
      <c r="D9" s="17">
        <v>288800</v>
      </c>
      <c r="E9" s="17">
        <v>38900</v>
      </c>
      <c r="F9" s="17">
        <v>11234320000</v>
      </c>
      <c r="G9" s="18">
        <v>3.7072189125697701E-2</v>
      </c>
    </row>
    <row r="10" spans="1:7" ht="15" customHeight="1" x14ac:dyDescent="0.3">
      <c r="A10" s="5">
        <v>4</v>
      </c>
      <c r="B10" s="5" t="s">
        <v>335</v>
      </c>
      <c r="C10" s="5">
        <v>2246.4</v>
      </c>
      <c r="D10" s="17">
        <v>100</v>
      </c>
      <c r="E10" s="17">
        <v>56800</v>
      </c>
      <c r="F10" s="17">
        <v>5680000</v>
      </c>
      <c r="G10" s="18">
        <v>1.8743460595208499E-5</v>
      </c>
    </row>
    <row r="11" spans="1:7" ht="15" customHeight="1" x14ac:dyDescent="0.3">
      <c r="A11" s="5">
        <v>5</v>
      </c>
      <c r="B11" s="5" t="s">
        <v>336</v>
      </c>
      <c r="C11" s="5">
        <v>2246.5</v>
      </c>
      <c r="D11" s="17">
        <v>379381</v>
      </c>
      <c r="E11" s="17">
        <v>35750</v>
      </c>
      <c r="F11" s="17">
        <v>13562870750</v>
      </c>
      <c r="G11" s="18">
        <v>4.4756185468403403E-2</v>
      </c>
    </row>
    <row r="12" spans="1:7" ht="15" customHeight="1" x14ac:dyDescent="0.3">
      <c r="A12" s="5">
        <v>6</v>
      </c>
      <c r="B12" s="5" t="s">
        <v>337</v>
      </c>
      <c r="C12" s="5">
        <v>2246.6</v>
      </c>
      <c r="D12" s="17">
        <v>5100</v>
      </c>
      <c r="E12" s="17">
        <v>68500</v>
      </c>
      <c r="F12" s="17">
        <v>349350000</v>
      </c>
      <c r="G12" s="18">
        <v>1.1528218237563601E-3</v>
      </c>
    </row>
    <row r="13" spans="1:7" ht="15" customHeight="1" x14ac:dyDescent="0.3">
      <c r="A13" s="5">
        <v>7</v>
      </c>
      <c r="B13" s="5" t="s">
        <v>338</v>
      </c>
      <c r="C13" s="5">
        <v>2246.6999999999998</v>
      </c>
      <c r="D13" s="17">
        <v>110414</v>
      </c>
      <c r="E13" s="17">
        <v>95800</v>
      </c>
      <c r="F13" s="17">
        <v>10577661200</v>
      </c>
      <c r="G13" s="18">
        <v>3.49052774457159E-2</v>
      </c>
    </row>
    <row r="14" spans="1:7" ht="15" customHeight="1" x14ac:dyDescent="0.3">
      <c r="A14" s="5">
        <v>8</v>
      </c>
      <c r="B14" s="5" t="s">
        <v>339</v>
      </c>
      <c r="C14" s="5">
        <v>2246.8000000000002</v>
      </c>
      <c r="D14" s="17">
        <v>190703</v>
      </c>
      <c r="E14" s="17">
        <v>72400</v>
      </c>
      <c r="F14" s="17">
        <v>13806897200</v>
      </c>
      <c r="G14" s="18">
        <v>4.5561449579277297E-2</v>
      </c>
    </row>
    <row r="15" spans="1:7" ht="15" customHeight="1" x14ac:dyDescent="0.3">
      <c r="A15" s="5">
        <v>9</v>
      </c>
      <c r="B15" s="5" t="s">
        <v>340</v>
      </c>
      <c r="C15" s="5">
        <v>2246.9</v>
      </c>
      <c r="D15" s="17">
        <v>119100</v>
      </c>
      <c r="E15" s="17">
        <v>26200</v>
      </c>
      <c r="F15" s="17">
        <v>3120420000</v>
      </c>
      <c r="G15" s="18">
        <v>1.02970896673417E-2</v>
      </c>
    </row>
    <row r="16" spans="1:7" ht="15" customHeight="1" x14ac:dyDescent="0.3">
      <c r="A16" s="5">
        <v>10</v>
      </c>
      <c r="B16" s="5" t="s">
        <v>341</v>
      </c>
      <c r="C16" s="21">
        <v>2246.1</v>
      </c>
      <c r="D16" s="17">
        <v>1150719</v>
      </c>
      <c r="E16" s="17">
        <v>29700</v>
      </c>
      <c r="F16" s="17">
        <v>34176354300</v>
      </c>
      <c r="G16" s="18">
        <v>0.11277872361090401</v>
      </c>
    </row>
    <row r="17" spans="1:7" ht="15" customHeight="1" x14ac:dyDescent="0.3">
      <c r="A17" s="5">
        <v>11</v>
      </c>
      <c r="B17" s="5" t="s">
        <v>342</v>
      </c>
      <c r="C17" s="5">
        <v>2246.11</v>
      </c>
      <c r="D17" s="17">
        <v>707512</v>
      </c>
      <c r="E17" s="17">
        <v>26400</v>
      </c>
      <c r="F17" s="17">
        <v>18678316800</v>
      </c>
      <c r="G17" s="18">
        <v>6.1636671641834798E-2</v>
      </c>
    </row>
    <row r="18" spans="1:7" ht="15" customHeight="1" x14ac:dyDescent="0.3">
      <c r="A18" s="5">
        <v>12</v>
      </c>
      <c r="B18" s="5" t="s">
        <v>343</v>
      </c>
      <c r="C18" s="5">
        <v>2246.12</v>
      </c>
      <c r="D18" s="17">
        <v>4300</v>
      </c>
      <c r="E18" s="17">
        <v>41800</v>
      </c>
      <c r="F18" s="17">
        <v>179740000</v>
      </c>
      <c r="G18" s="18">
        <v>5.9312493087724995E-4</v>
      </c>
    </row>
    <row r="19" spans="1:7" ht="15" customHeight="1" x14ac:dyDescent="0.3">
      <c r="A19" s="5">
        <v>13</v>
      </c>
      <c r="B19" s="5" t="s">
        <v>344</v>
      </c>
      <c r="C19" s="5">
        <v>2246.13</v>
      </c>
      <c r="D19" s="17">
        <v>559420</v>
      </c>
      <c r="E19" s="17">
        <v>25300</v>
      </c>
      <c r="F19" s="17">
        <v>14153326000</v>
      </c>
      <c r="G19" s="18">
        <v>4.6704631720447198E-2</v>
      </c>
    </row>
    <row r="20" spans="1:7" ht="15" customHeight="1" x14ac:dyDescent="0.3">
      <c r="A20" s="5">
        <v>14</v>
      </c>
      <c r="B20" s="5" t="s">
        <v>345</v>
      </c>
      <c r="C20" s="5">
        <v>2246.14</v>
      </c>
      <c r="D20" s="17">
        <v>187000</v>
      </c>
      <c r="E20" s="17">
        <v>77000</v>
      </c>
      <c r="F20" s="17">
        <v>14399000000</v>
      </c>
      <c r="G20" s="18">
        <v>4.7515332589860501E-2</v>
      </c>
    </row>
    <row r="21" spans="1:7" ht="15" customHeight="1" x14ac:dyDescent="0.3">
      <c r="A21" s="5">
        <v>15</v>
      </c>
      <c r="B21" s="5" t="s">
        <v>346</v>
      </c>
      <c r="C21" s="5">
        <v>2246.15</v>
      </c>
      <c r="D21" s="17">
        <v>158900</v>
      </c>
      <c r="E21" s="17">
        <v>88400</v>
      </c>
      <c r="F21" s="17">
        <v>14046760000</v>
      </c>
      <c r="G21" s="18">
        <v>4.6352974040554801E-2</v>
      </c>
    </row>
    <row r="22" spans="1:7" ht="15" customHeight="1" x14ac:dyDescent="0.3">
      <c r="A22" s="5">
        <v>16</v>
      </c>
      <c r="B22" s="5" t="s">
        <v>347</v>
      </c>
      <c r="C22" s="5">
        <v>2246.16</v>
      </c>
      <c r="D22" s="17">
        <v>325800</v>
      </c>
      <c r="E22" s="17">
        <v>35300</v>
      </c>
      <c r="F22" s="17">
        <v>11500740000</v>
      </c>
      <c r="G22" s="18">
        <v>3.7951349824954003E-2</v>
      </c>
    </row>
    <row r="23" spans="1:7" ht="15" customHeight="1" x14ac:dyDescent="0.3">
      <c r="A23" s="5">
        <v>17</v>
      </c>
      <c r="B23" s="5" t="s">
        <v>348</v>
      </c>
      <c r="C23" s="5">
        <v>2246.17</v>
      </c>
      <c r="D23" s="17">
        <v>100</v>
      </c>
      <c r="E23" s="17">
        <v>49000</v>
      </c>
      <c r="F23" s="17">
        <v>4900000</v>
      </c>
      <c r="G23" s="18">
        <v>1.6169534668401699E-5</v>
      </c>
    </row>
    <row r="24" spans="1:7" ht="15" customHeight="1" x14ac:dyDescent="0.3">
      <c r="A24" s="5">
        <v>18</v>
      </c>
      <c r="B24" s="5" t="s">
        <v>349</v>
      </c>
      <c r="C24" s="5">
        <v>2246.1799999999998</v>
      </c>
      <c r="D24" s="17">
        <v>813314</v>
      </c>
      <c r="E24" s="17">
        <v>16350</v>
      </c>
      <c r="F24" s="17">
        <v>13297683900</v>
      </c>
      <c r="G24" s="18">
        <v>4.3881094047040298E-2</v>
      </c>
    </row>
    <row r="25" spans="1:7" ht="15" customHeight="1" x14ac:dyDescent="0.3">
      <c r="A25" s="5">
        <v>19</v>
      </c>
      <c r="B25" s="5" t="s">
        <v>350</v>
      </c>
      <c r="C25" s="5">
        <v>2246.19</v>
      </c>
      <c r="D25" s="17">
        <v>100</v>
      </c>
      <c r="E25" s="17">
        <v>17450</v>
      </c>
      <c r="F25" s="17">
        <v>1745000</v>
      </c>
      <c r="G25" s="18">
        <v>5.7583342849716398E-6</v>
      </c>
    </row>
    <row r="26" spans="1:7" ht="15" customHeight="1" x14ac:dyDescent="0.3">
      <c r="A26" s="5">
        <v>20</v>
      </c>
      <c r="B26" s="5" t="s">
        <v>351</v>
      </c>
      <c r="C26" s="21">
        <v>2246.1999999999998</v>
      </c>
      <c r="D26" s="17">
        <v>390500</v>
      </c>
      <c r="E26" s="17">
        <v>30250</v>
      </c>
      <c r="F26" s="17">
        <v>11812625000</v>
      </c>
      <c r="G26" s="18">
        <v>3.8980540706597698E-2</v>
      </c>
    </row>
    <row r="27" spans="1:7" ht="15" customHeight="1" x14ac:dyDescent="0.3">
      <c r="A27" s="5">
        <v>21</v>
      </c>
      <c r="B27" s="5" t="s">
        <v>352</v>
      </c>
      <c r="C27" s="5">
        <v>2246.21</v>
      </c>
      <c r="D27" s="17">
        <v>251900</v>
      </c>
      <c r="E27" s="17">
        <v>58000</v>
      </c>
      <c r="F27" s="17">
        <v>14610200000</v>
      </c>
      <c r="G27" s="18">
        <v>4.8212272533119001E-2</v>
      </c>
    </row>
    <row r="28" spans="1:7" ht="15" customHeight="1" x14ac:dyDescent="0.3">
      <c r="A28" s="5">
        <v>22</v>
      </c>
      <c r="B28" s="5" t="s">
        <v>353</v>
      </c>
      <c r="C28" s="5">
        <v>2246.2199999999998</v>
      </c>
      <c r="D28" s="17">
        <v>502605</v>
      </c>
      <c r="E28" s="17">
        <v>17100</v>
      </c>
      <c r="F28" s="17">
        <v>8594545500</v>
      </c>
      <c r="G28" s="18">
        <v>2.8361183963552299E-2</v>
      </c>
    </row>
    <row r="29" spans="1:7" ht="15" customHeight="1" x14ac:dyDescent="0.3">
      <c r="A29" s="5">
        <v>23</v>
      </c>
      <c r="B29" s="5" t="s">
        <v>354</v>
      </c>
      <c r="C29" s="5">
        <v>2246.23</v>
      </c>
      <c r="D29" s="17">
        <v>216687</v>
      </c>
      <c r="E29" s="17">
        <v>57500</v>
      </c>
      <c r="F29" s="17">
        <v>12459502500</v>
      </c>
      <c r="G29" s="18">
        <v>4.1115175025466903E-2</v>
      </c>
    </row>
    <row r="30" spans="1:7" ht="15" customHeight="1" x14ac:dyDescent="0.3">
      <c r="A30" s="5">
        <v>24</v>
      </c>
      <c r="B30" s="5" t="s">
        <v>355</v>
      </c>
      <c r="C30" s="5">
        <v>2246.2399999999998</v>
      </c>
      <c r="D30" s="17">
        <v>300</v>
      </c>
      <c r="E30" s="17">
        <v>124000</v>
      </c>
      <c r="F30" s="17">
        <v>37200000</v>
      </c>
      <c r="G30" s="18">
        <v>1.22756467278478E-4</v>
      </c>
    </row>
    <row r="31" spans="1:7" ht="15" customHeight="1" x14ac:dyDescent="0.3">
      <c r="A31" s="5">
        <v>25</v>
      </c>
      <c r="B31" s="5" t="s">
        <v>356</v>
      </c>
      <c r="C31" s="5">
        <v>2246.25</v>
      </c>
      <c r="D31" s="17">
        <v>738114</v>
      </c>
      <c r="E31" s="17">
        <v>17750</v>
      </c>
      <c r="F31" s="17">
        <v>13101523500</v>
      </c>
      <c r="G31" s="18">
        <v>4.3233783355536702E-2</v>
      </c>
    </row>
    <row r="32" spans="1:7" ht="15" customHeight="1" x14ac:dyDescent="0.3">
      <c r="A32" s="5">
        <v>26</v>
      </c>
      <c r="B32" s="5" t="s">
        <v>357</v>
      </c>
      <c r="C32" s="5">
        <v>2246.2600000000002</v>
      </c>
      <c r="D32" s="17">
        <v>53200</v>
      </c>
      <c r="E32" s="17">
        <v>169600</v>
      </c>
      <c r="F32" s="17">
        <v>9022720000</v>
      </c>
      <c r="G32" s="18">
        <v>2.97741191516901E-2</v>
      </c>
    </row>
    <row r="33" spans="1:7" ht="15" customHeight="1" x14ac:dyDescent="0.3">
      <c r="A33" s="5">
        <v>27</v>
      </c>
      <c r="B33" s="5" t="s">
        <v>358</v>
      </c>
      <c r="C33" s="5">
        <v>2246.27</v>
      </c>
      <c r="D33" s="17">
        <v>23400</v>
      </c>
      <c r="E33" s="17">
        <v>209000</v>
      </c>
      <c r="F33" s="17">
        <v>4890600000</v>
      </c>
      <c r="G33" s="18">
        <v>1.61385155610787E-2</v>
      </c>
    </row>
    <row r="34" spans="1:7" ht="15" customHeight="1" x14ac:dyDescent="0.3">
      <c r="A34" s="5">
        <v>28</v>
      </c>
      <c r="B34" s="5" t="s">
        <v>359</v>
      </c>
      <c r="C34" s="5">
        <v>2246.2800000000002</v>
      </c>
      <c r="D34" s="17">
        <v>100</v>
      </c>
      <c r="E34" s="17">
        <v>61200</v>
      </c>
      <c r="F34" s="17">
        <v>6120000</v>
      </c>
      <c r="G34" s="18">
        <v>2.0195418810330301E-5</v>
      </c>
    </row>
    <row r="35" spans="1:7" ht="15" customHeight="1" x14ac:dyDescent="0.3">
      <c r="A35" s="5">
        <v>29</v>
      </c>
      <c r="B35" s="5" t="s">
        <v>360</v>
      </c>
      <c r="C35" s="5">
        <v>2246.29</v>
      </c>
      <c r="D35" s="17">
        <v>629000</v>
      </c>
      <c r="E35" s="17">
        <v>28650</v>
      </c>
      <c r="F35" s="17">
        <v>18020850000</v>
      </c>
      <c r="G35" s="18">
        <v>5.94670936385851E-2</v>
      </c>
    </row>
    <row r="36" spans="1:7" ht="15" customHeight="1" x14ac:dyDescent="0.3">
      <c r="A36" s="5">
        <v>30</v>
      </c>
      <c r="B36" s="5" t="s">
        <v>361</v>
      </c>
      <c r="C36" s="21">
        <v>2246.3000000000002</v>
      </c>
      <c r="D36" s="17">
        <v>26500</v>
      </c>
      <c r="E36" s="17">
        <v>33650</v>
      </c>
      <c r="F36" s="17">
        <v>891725000</v>
      </c>
      <c r="G36" s="18">
        <v>2.94260781677154E-3</v>
      </c>
    </row>
    <row r="37" spans="1:7" ht="15" customHeight="1" x14ac:dyDescent="0.3">
      <c r="A37" s="5" t="s">
        <v>1</v>
      </c>
      <c r="B37" s="5" t="s">
        <v>188</v>
      </c>
      <c r="C37" s="5" t="s">
        <v>192</v>
      </c>
      <c r="D37" s="17"/>
      <c r="E37" s="17"/>
      <c r="F37" s="17">
        <v>266935116650</v>
      </c>
      <c r="G37" s="18">
        <v>0.88086053528286401</v>
      </c>
    </row>
    <row r="38" spans="1:7" ht="15" customHeight="1" x14ac:dyDescent="0.3">
      <c r="A38" s="8" t="s">
        <v>193</v>
      </c>
      <c r="B38" s="8" t="s">
        <v>194</v>
      </c>
      <c r="C38" s="8" t="s">
        <v>195</v>
      </c>
      <c r="D38" s="15"/>
      <c r="E38" s="15"/>
      <c r="F38" s="15"/>
      <c r="G38" s="16"/>
    </row>
    <row r="39" spans="1:7" ht="15" customHeight="1" x14ac:dyDescent="0.3">
      <c r="A39" s="5" t="s">
        <v>71</v>
      </c>
      <c r="B39" s="5" t="s">
        <v>71</v>
      </c>
      <c r="C39" s="5" t="s">
        <v>71</v>
      </c>
      <c r="D39" s="17" t="s">
        <v>71</v>
      </c>
      <c r="E39" s="17" t="s">
        <v>71</v>
      </c>
      <c r="F39" s="17" t="s">
        <v>71</v>
      </c>
      <c r="G39" s="18" t="s">
        <v>71</v>
      </c>
    </row>
    <row r="40" spans="1:7" ht="15" customHeight="1" x14ac:dyDescent="0.3">
      <c r="A40" s="5" t="s">
        <v>1</v>
      </c>
      <c r="B40" s="5" t="s">
        <v>188</v>
      </c>
      <c r="C40" s="5" t="s">
        <v>196</v>
      </c>
      <c r="D40" s="17"/>
      <c r="E40" s="17"/>
      <c r="F40" s="17">
        <v>0</v>
      </c>
      <c r="G40" s="18">
        <v>0</v>
      </c>
    </row>
    <row r="41" spans="1:7" ht="15" customHeight="1" x14ac:dyDescent="0.3">
      <c r="A41" s="8" t="s">
        <v>149</v>
      </c>
      <c r="B41" s="8" t="s">
        <v>197</v>
      </c>
      <c r="C41" s="8" t="s">
        <v>198</v>
      </c>
      <c r="D41" s="15"/>
      <c r="E41" s="15"/>
      <c r="F41" s="15"/>
      <c r="G41" s="16"/>
    </row>
    <row r="42" spans="1:7" ht="15" customHeight="1" x14ac:dyDescent="0.3">
      <c r="A42" s="5" t="s">
        <v>71</v>
      </c>
      <c r="B42" s="5" t="s">
        <v>71</v>
      </c>
      <c r="C42" s="5" t="s">
        <v>71</v>
      </c>
      <c r="D42" s="17" t="s">
        <v>71</v>
      </c>
      <c r="E42" s="17" t="s">
        <v>71</v>
      </c>
      <c r="F42" s="17" t="s">
        <v>71</v>
      </c>
      <c r="G42" s="18" t="s">
        <v>71</v>
      </c>
    </row>
    <row r="43" spans="1:7" ht="15" customHeight="1" x14ac:dyDescent="0.3">
      <c r="A43" s="5">
        <v>1</v>
      </c>
      <c r="B43" s="12" t="s">
        <v>362</v>
      </c>
      <c r="C43" s="5">
        <v>2251.1</v>
      </c>
      <c r="D43" s="17"/>
      <c r="E43" s="17"/>
      <c r="F43" s="17">
        <v>0</v>
      </c>
      <c r="G43" s="18">
        <v>0</v>
      </c>
    </row>
    <row r="44" spans="1:7" ht="15" customHeight="1" x14ac:dyDescent="0.3">
      <c r="A44" s="5">
        <v>2</v>
      </c>
      <c r="B44" s="12" t="s">
        <v>363</v>
      </c>
      <c r="C44" s="5">
        <v>2251.1999999999998</v>
      </c>
      <c r="D44" s="17"/>
      <c r="E44" s="17"/>
      <c r="F44" s="17">
        <v>0</v>
      </c>
      <c r="G44" s="18">
        <v>0</v>
      </c>
    </row>
    <row r="45" spans="1:7" ht="15" customHeight="1" x14ac:dyDescent="0.3">
      <c r="A45" s="5" t="s">
        <v>1</v>
      </c>
      <c r="B45" s="5" t="s">
        <v>188</v>
      </c>
      <c r="C45" s="5" t="s">
        <v>199</v>
      </c>
      <c r="D45" s="17"/>
      <c r="E45" s="17"/>
      <c r="F45" s="17">
        <v>0</v>
      </c>
      <c r="G45" s="18">
        <v>0</v>
      </c>
    </row>
    <row r="46" spans="1:7" ht="15" customHeight="1" x14ac:dyDescent="0.3">
      <c r="A46" s="8" t="s">
        <v>200</v>
      </c>
      <c r="B46" s="8" t="s">
        <v>201</v>
      </c>
      <c r="C46" s="8" t="s">
        <v>202</v>
      </c>
      <c r="D46" s="15"/>
      <c r="E46" s="15"/>
      <c r="F46" s="15"/>
      <c r="G46" s="16"/>
    </row>
    <row r="47" spans="1:7" ht="15" customHeight="1" x14ac:dyDescent="0.3">
      <c r="A47" s="5" t="s">
        <v>71</v>
      </c>
      <c r="B47" s="5" t="s">
        <v>71</v>
      </c>
      <c r="C47" s="5" t="s">
        <v>71</v>
      </c>
      <c r="D47" s="17" t="s">
        <v>71</v>
      </c>
      <c r="E47" s="17" t="s">
        <v>71</v>
      </c>
      <c r="F47" s="17" t="s">
        <v>71</v>
      </c>
      <c r="G47" s="18" t="s">
        <v>71</v>
      </c>
    </row>
    <row r="48" spans="1:7" ht="15" customHeight="1" x14ac:dyDescent="0.3">
      <c r="A48" s="5">
        <v>1</v>
      </c>
      <c r="B48" s="12" t="s">
        <v>364</v>
      </c>
      <c r="C48" s="5">
        <v>2253.1</v>
      </c>
      <c r="D48" s="17"/>
      <c r="E48" s="17"/>
      <c r="F48" s="17">
        <v>1191025000</v>
      </c>
      <c r="G48" s="18">
        <v>3.9302693935577898E-3</v>
      </c>
    </row>
    <row r="49" spans="1:7" ht="15" customHeight="1" x14ac:dyDescent="0.3">
      <c r="A49" s="5">
        <v>1.1000000000000001</v>
      </c>
      <c r="B49" s="12" t="s">
        <v>365</v>
      </c>
      <c r="C49" s="5" t="s">
        <v>366</v>
      </c>
      <c r="D49" s="17">
        <v>390500</v>
      </c>
      <c r="E49" s="17">
        <v>3050</v>
      </c>
      <c r="F49" s="17">
        <v>1191025000</v>
      </c>
      <c r="G49" s="18">
        <v>3.9302693935577898E-3</v>
      </c>
    </row>
    <row r="50" spans="1:7" ht="15" customHeight="1" x14ac:dyDescent="0.3">
      <c r="A50" s="5">
        <v>2</v>
      </c>
      <c r="B50" s="12" t="s">
        <v>367</v>
      </c>
      <c r="C50" s="5">
        <v>2253.1999999999998</v>
      </c>
      <c r="D50" s="17"/>
      <c r="E50" s="17"/>
      <c r="F50" s="17">
        <v>0</v>
      </c>
      <c r="G50" s="18">
        <v>0</v>
      </c>
    </row>
    <row r="51" spans="1:7" ht="15" customHeight="1" x14ac:dyDescent="0.3">
      <c r="A51" s="5" t="s">
        <v>1</v>
      </c>
      <c r="B51" s="5" t="s">
        <v>188</v>
      </c>
      <c r="C51" s="5" t="s">
        <v>203</v>
      </c>
      <c r="D51" s="17"/>
      <c r="E51" s="17"/>
      <c r="F51" s="17">
        <v>1191025000</v>
      </c>
      <c r="G51" s="18">
        <v>3.9302693935577898E-3</v>
      </c>
    </row>
    <row r="52" spans="1:7" ht="15" customHeight="1" x14ac:dyDescent="0.3">
      <c r="A52" s="5" t="s">
        <v>1</v>
      </c>
      <c r="B52" s="5" t="s">
        <v>204</v>
      </c>
      <c r="C52" s="5" t="s">
        <v>205</v>
      </c>
      <c r="D52" s="17"/>
      <c r="E52" s="17"/>
      <c r="F52" s="17">
        <v>268126141650</v>
      </c>
      <c r="G52" s="18">
        <v>0.88479080467642202</v>
      </c>
    </row>
    <row r="53" spans="1:7" ht="15" customHeight="1" x14ac:dyDescent="0.3">
      <c r="A53" s="8" t="s">
        <v>206</v>
      </c>
      <c r="B53" s="8" t="s">
        <v>207</v>
      </c>
      <c r="C53" s="8" t="s">
        <v>208</v>
      </c>
      <c r="D53" s="15"/>
      <c r="E53" s="15"/>
      <c r="F53" s="15"/>
      <c r="G53" s="16"/>
    </row>
    <row r="54" spans="1:7" ht="15" customHeight="1" x14ac:dyDescent="0.3">
      <c r="A54" s="5" t="s">
        <v>71</v>
      </c>
      <c r="B54" s="5" t="s">
        <v>71</v>
      </c>
      <c r="C54" s="5" t="s">
        <v>71</v>
      </c>
      <c r="D54" s="17" t="s">
        <v>71</v>
      </c>
      <c r="E54" s="17" t="s">
        <v>71</v>
      </c>
      <c r="F54" s="17" t="s">
        <v>71</v>
      </c>
      <c r="G54" s="18" t="s">
        <v>71</v>
      </c>
    </row>
    <row r="55" spans="1:7" ht="15" customHeight="1" x14ac:dyDescent="0.3">
      <c r="A55" s="5">
        <v>1</v>
      </c>
      <c r="B55" s="12" t="s">
        <v>368</v>
      </c>
      <c r="C55" s="5">
        <v>2256.1</v>
      </c>
      <c r="D55" s="17"/>
      <c r="E55" s="17"/>
      <c r="F55" s="17">
        <v>342300000</v>
      </c>
      <c r="G55" s="18">
        <v>1.12955749326406E-3</v>
      </c>
    </row>
    <row r="56" spans="1:7" ht="15" customHeight="1" x14ac:dyDescent="0.3">
      <c r="A56" s="5">
        <v>2</v>
      </c>
      <c r="B56" s="12" t="s">
        <v>369</v>
      </c>
      <c r="C56" s="5">
        <v>2256.1999999999998</v>
      </c>
      <c r="D56" s="17"/>
      <c r="E56" s="17"/>
      <c r="F56" s="17">
        <v>0</v>
      </c>
      <c r="G56" s="18">
        <v>0</v>
      </c>
    </row>
    <row r="57" spans="1:7" ht="15" customHeight="1" x14ac:dyDescent="0.3">
      <c r="A57" s="5">
        <v>3</v>
      </c>
      <c r="B57" s="12" t="s">
        <v>370</v>
      </c>
      <c r="C57" s="5">
        <v>2256.3000000000002</v>
      </c>
      <c r="D57" s="17"/>
      <c r="E57" s="17"/>
      <c r="F57" s="17">
        <v>0</v>
      </c>
      <c r="G57" s="18">
        <v>0</v>
      </c>
    </row>
    <row r="58" spans="1:7" ht="15" customHeight="1" x14ac:dyDescent="0.3">
      <c r="A58" s="5">
        <v>4</v>
      </c>
      <c r="B58" s="12" t="s">
        <v>371</v>
      </c>
      <c r="C58" s="5">
        <v>2256.4</v>
      </c>
      <c r="D58" s="17"/>
      <c r="E58" s="17"/>
      <c r="F58" s="17">
        <v>0</v>
      </c>
      <c r="G58" s="18">
        <v>0</v>
      </c>
    </row>
    <row r="59" spans="1:7" ht="15" customHeight="1" x14ac:dyDescent="0.3">
      <c r="A59" s="5">
        <v>5</v>
      </c>
      <c r="B59" s="12" t="s">
        <v>372</v>
      </c>
      <c r="C59" s="5">
        <v>2256.5</v>
      </c>
      <c r="D59" s="17"/>
      <c r="E59" s="17"/>
      <c r="F59" s="17">
        <v>0</v>
      </c>
      <c r="G59" s="18">
        <v>0</v>
      </c>
    </row>
    <row r="60" spans="1:7" ht="15" customHeight="1" x14ac:dyDescent="0.3">
      <c r="A60" s="5">
        <v>6</v>
      </c>
      <c r="B60" s="12" t="s">
        <v>373</v>
      </c>
      <c r="C60" s="5">
        <v>2256.6</v>
      </c>
      <c r="D60" s="17"/>
      <c r="E60" s="17"/>
      <c r="F60" s="17">
        <v>0</v>
      </c>
      <c r="G60" s="18">
        <v>0</v>
      </c>
    </row>
    <row r="61" spans="1:7" ht="15" customHeight="1" x14ac:dyDescent="0.3">
      <c r="A61" s="5">
        <v>7</v>
      </c>
      <c r="B61" s="12" t="s">
        <v>374</v>
      </c>
      <c r="C61" s="5">
        <v>2256.6999999999998</v>
      </c>
      <c r="D61" s="17"/>
      <c r="E61" s="17"/>
      <c r="F61" s="17">
        <v>0</v>
      </c>
      <c r="G61" s="18">
        <v>0</v>
      </c>
    </row>
    <row r="62" spans="1:7" ht="15" customHeight="1" x14ac:dyDescent="0.3">
      <c r="A62" s="5" t="s">
        <v>1</v>
      </c>
      <c r="B62" s="5" t="s">
        <v>188</v>
      </c>
      <c r="C62" s="5" t="s">
        <v>209</v>
      </c>
      <c r="D62" s="17"/>
      <c r="E62" s="17"/>
      <c r="F62" s="17">
        <v>342300000</v>
      </c>
      <c r="G62" s="18">
        <v>1.12955749326406E-3</v>
      </c>
    </row>
    <row r="63" spans="1:7" ht="15" customHeight="1" x14ac:dyDescent="0.3">
      <c r="A63" s="8" t="s">
        <v>210</v>
      </c>
      <c r="B63" s="8" t="s">
        <v>69</v>
      </c>
      <c r="C63" s="8" t="s">
        <v>211</v>
      </c>
      <c r="D63" s="15"/>
      <c r="E63" s="15"/>
      <c r="F63" s="15"/>
      <c r="G63" s="16"/>
    </row>
    <row r="64" spans="1:7" ht="15" customHeight="1" x14ac:dyDescent="0.3">
      <c r="A64" s="5" t="s">
        <v>1</v>
      </c>
      <c r="B64" s="5" t="s">
        <v>212</v>
      </c>
      <c r="C64" s="5" t="s">
        <v>213</v>
      </c>
      <c r="D64" s="17"/>
      <c r="E64" s="17"/>
      <c r="F64" s="17">
        <v>34570582075</v>
      </c>
      <c r="G64" s="18">
        <v>0.114079637830314</v>
      </c>
    </row>
    <row r="65" spans="1:7" ht="15" customHeight="1" x14ac:dyDescent="0.3">
      <c r="A65" s="5" t="s">
        <v>71</v>
      </c>
      <c r="B65" s="5" t="s">
        <v>71</v>
      </c>
      <c r="C65" s="5" t="s">
        <v>71</v>
      </c>
      <c r="D65" s="17" t="s">
        <v>71</v>
      </c>
      <c r="E65" s="17" t="s">
        <v>71</v>
      </c>
      <c r="F65" s="17" t="s">
        <v>71</v>
      </c>
      <c r="G65" s="18" t="s">
        <v>71</v>
      </c>
    </row>
    <row r="66" spans="1:7" ht="15" customHeight="1" x14ac:dyDescent="0.3">
      <c r="A66" s="5">
        <v>1.1000000000000001</v>
      </c>
      <c r="B66" s="12" t="s">
        <v>375</v>
      </c>
      <c r="C66" s="5">
        <v>2259.1</v>
      </c>
      <c r="D66" s="17"/>
      <c r="E66" s="17"/>
      <c r="F66" s="17">
        <v>34570582075</v>
      </c>
      <c r="G66" s="18">
        <v>0.114079637830314</v>
      </c>
    </row>
    <row r="67" spans="1:7" ht="15" customHeight="1" x14ac:dyDescent="0.3">
      <c r="A67" s="5">
        <v>1.2</v>
      </c>
      <c r="B67" s="12" t="s">
        <v>376</v>
      </c>
      <c r="C67" s="5">
        <v>2259.1999999999998</v>
      </c>
      <c r="D67" s="17"/>
      <c r="E67" s="17"/>
      <c r="F67" s="17">
        <v>0</v>
      </c>
      <c r="G67" s="18">
        <v>0</v>
      </c>
    </row>
    <row r="68" spans="1:7" ht="15" customHeight="1" x14ac:dyDescent="0.3">
      <c r="A68" s="5" t="s">
        <v>1</v>
      </c>
      <c r="B68" s="5" t="s">
        <v>72</v>
      </c>
      <c r="C68" s="5" t="s">
        <v>214</v>
      </c>
      <c r="D68" s="17"/>
      <c r="E68" s="17"/>
      <c r="F68" s="17">
        <v>0</v>
      </c>
      <c r="G68" s="18">
        <v>0</v>
      </c>
    </row>
    <row r="69" spans="1:7" ht="15" customHeight="1" x14ac:dyDescent="0.3">
      <c r="A69" s="5" t="s">
        <v>71</v>
      </c>
      <c r="B69" s="5" t="s">
        <v>71</v>
      </c>
      <c r="C69" s="5" t="s">
        <v>71</v>
      </c>
      <c r="D69" s="17" t="s">
        <v>71</v>
      </c>
      <c r="E69" s="17" t="s">
        <v>71</v>
      </c>
      <c r="F69" s="17" t="s">
        <v>71</v>
      </c>
      <c r="G69" s="18" t="s">
        <v>71</v>
      </c>
    </row>
    <row r="70" spans="1:7" ht="15" customHeight="1" x14ac:dyDescent="0.3">
      <c r="A70" s="5" t="s">
        <v>1</v>
      </c>
      <c r="B70" s="5"/>
      <c r="C70" s="5"/>
      <c r="D70" s="17" t="s">
        <v>1</v>
      </c>
      <c r="E70" s="17" t="s">
        <v>1</v>
      </c>
      <c r="F70" s="17" t="s">
        <v>1</v>
      </c>
      <c r="G70" s="18" t="s">
        <v>1</v>
      </c>
    </row>
    <row r="71" spans="1:7" ht="15" customHeight="1" x14ac:dyDescent="0.3">
      <c r="A71" s="5">
        <v>3</v>
      </c>
      <c r="B71" s="12" t="s">
        <v>377</v>
      </c>
      <c r="C71" s="5">
        <v>2261.1</v>
      </c>
      <c r="D71" s="17"/>
      <c r="E71" s="17"/>
      <c r="F71" s="17">
        <v>0</v>
      </c>
      <c r="G71" s="18">
        <v>0</v>
      </c>
    </row>
    <row r="72" spans="1:7" ht="15" customHeight="1" x14ac:dyDescent="0.3">
      <c r="A72" s="5" t="s">
        <v>1</v>
      </c>
      <c r="B72" s="5" t="s">
        <v>188</v>
      </c>
      <c r="C72" s="5" t="s">
        <v>215</v>
      </c>
      <c r="D72" s="15"/>
      <c r="E72" s="15"/>
      <c r="F72" s="15">
        <v>34570582075</v>
      </c>
      <c r="G72" s="16">
        <v>0.114079637830314</v>
      </c>
    </row>
    <row r="73" spans="1:7" ht="15" customHeight="1" x14ac:dyDescent="0.3">
      <c r="A73" s="8" t="s">
        <v>165</v>
      </c>
      <c r="B73" s="8" t="s">
        <v>216</v>
      </c>
      <c r="C73" s="8" t="s">
        <v>217</v>
      </c>
      <c r="D73" s="15"/>
      <c r="E73" s="15"/>
      <c r="F73" s="15">
        <v>303039023725</v>
      </c>
      <c r="G73" s="16">
        <v>1</v>
      </c>
    </row>
    <row r="74" spans="1:7" ht="15" customHeight="1" x14ac:dyDescent="0.3">
      <c r="A74" s="9" t="s">
        <v>1</v>
      </c>
      <c r="B74" s="9" t="s">
        <v>1</v>
      </c>
      <c r="C74" s="9" t="s">
        <v>1</v>
      </c>
      <c r="D74" s="20" t="s">
        <v>1</v>
      </c>
      <c r="E74" s="20" t="s">
        <v>1</v>
      </c>
      <c r="F74" s="20" t="s">
        <v>1</v>
      </c>
      <c r="G74" s="20" t="s">
        <v>1</v>
      </c>
    </row>
  </sheetData>
  <mergeCells count="1">
    <mergeCell ref="B2:G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workbookViewId="0">
      <selection activeCell="H8" sqref="H8"/>
    </sheetView>
  </sheetViews>
  <sheetFormatPr defaultRowHeight="13.2" x14ac:dyDescent="0.25"/>
  <cols>
    <col min="1" max="1" width="6.88671875" customWidth="1"/>
    <col min="2" max="2" width="47.88671875" customWidth="1"/>
    <col min="3" max="3" width="6.88671875" customWidth="1"/>
    <col min="4" max="6" width="19.5546875" customWidth="1"/>
    <col min="7" max="7" width="14.44140625" customWidth="1"/>
    <col min="8" max="8" width="22.5546875" customWidth="1"/>
    <col min="9" max="9" width="14.44140625" customWidth="1"/>
    <col min="10" max="10" width="23.33203125" customWidth="1"/>
  </cols>
  <sheetData>
    <row r="1" spans="1:10" ht="15" customHeight="1" x14ac:dyDescent="0.25">
      <c r="A1" s="29" t="s">
        <v>10</v>
      </c>
      <c r="B1" s="29" t="s">
        <v>218</v>
      </c>
      <c r="C1" s="29" t="s">
        <v>219</v>
      </c>
      <c r="D1" s="29" t="s">
        <v>220</v>
      </c>
      <c r="E1" s="29" t="s">
        <v>221</v>
      </c>
      <c r="F1" s="29" t="s">
        <v>222</v>
      </c>
      <c r="G1" s="29" t="s">
        <v>223</v>
      </c>
      <c r="H1" s="29"/>
      <c r="I1" s="29" t="s">
        <v>224</v>
      </c>
      <c r="J1" s="29"/>
    </row>
    <row r="2" spans="1:10" ht="15" customHeight="1" x14ac:dyDescent="0.25">
      <c r="A2" s="29"/>
      <c r="B2" s="29"/>
      <c r="C2" s="29"/>
      <c r="D2" s="29"/>
      <c r="E2" s="29"/>
      <c r="F2" s="29"/>
      <c r="G2" s="7" t="s">
        <v>225</v>
      </c>
      <c r="H2" s="7" t="s">
        <v>226</v>
      </c>
      <c r="I2" s="7" t="s">
        <v>225</v>
      </c>
      <c r="J2" s="7" t="s">
        <v>227</v>
      </c>
    </row>
    <row r="3" spans="1:10" ht="15" customHeight="1" x14ac:dyDescent="0.3">
      <c r="A3" s="5" t="s">
        <v>13</v>
      </c>
      <c r="B3" s="5" t="s">
        <v>228</v>
      </c>
      <c r="C3" s="11" t="s">
        <v>1</v>
      </c>
      <c r="D3" s="11" t="s">
        <v>1</v>
      </c>
      <c r="E3" s="11" t="s">
        <v>1</v>
      </c>
      <c r="F3" s="11" t="s">
        <v>1</v>
      </c>
      <c r="G3" s="11" t="s">
        <v>1</v>
      </c>
      <c r="H3" s="11" t="s">
        <v>1</v>
      </c>
      <c r="I3" s="11" t="s">
        <v>1</v>
      </c>
      <c r="J3" s="11" t="s">
        <v>1</v>
      </c>
    </row>
    <row r="4" spans="1:10" ht="15" customHeight="1" x14ac:dyDescent="0.3">
      <c r="A4" s="5" t="s">
        <v>71</v>
      </c>
      <c r="B4" s="5" t="s">
        <v>71</v>
      </c>
      <c r="C4" s="11" t="s">
        <v>71</v>
      </c>
      <c r="D4" s="11" t="s">
        <v>71</v>
      </c>
      <c r="E4" s="11" t="s">
        <v>71</v>
      </c>
      <c r="F4" s="11" t="s">
        <v>71</v>
      </c>
      <c r="G4" s="11" t="s">
        <v>71</v>
      </c>
      <c r="H4" s="11" t="s">
        <v>71</v>
      </c>
      <c r="I4" s="11" t="s">
        <v>71</v>
      </c>
      <c r="J4" s="11" t="s">
        <v>71</v>
      </c>
    </row>
    <row r="5" spans="1:10" ht="15" customHeight="1" x14ac:dyDescent="0.3">
      <c r="A5" s="5"/>
      <c r="B5" s="5"/>
      <c r="C5" s="11" t="s">
        <v>1</v>
      </c>
      <c r="D5" s="11" t="s">
        <v>1</v>
      </c>
      <c r="E5" s="11" t="s">
        <v>1</v>
      </c>
      <c r="F5" s="11" t="s">
        <v>1</v>
      </c>
      <c r="G5" s="11" t="s">
        <v>1</v>
      </c>
      <c r="H5" s="11" t="s">
        <v>1</v>
      </c>
      <c r="I5" s="11" t="s">
        <v>1</v>
      </c>
      <c r="J5" s="11" t="s">
        <v>1</v>
      </c>
    </row>
    <row r="6" spans="1:10" ht="15" customHeight="1" x14ac:dyDescent="0.3">
      <c r="A6" s="8" t="s">
        <v>63</v>
      </c>
      <c r="B6" s="8" t="s">
        <v>229</v>
      </c>
      <c r="C6" s="10" t="s">
        <v>1</v>
      </c>
      <c r="D6" s="10" t="s">
        <v>1</v>
      </c>
      <c r="E6" s="10" t="s">
        <v>1</v>
      </c>
      <c r="F6" s="10" t="s">
        <v>1</v>
      </c>
      <c r="G6" s="10" t="s">
        <v>1</v>
      </c>
      <c r="H6" s="10" t="s">
        <v>1</v>
      </c>
      <c r="I6" s="10" t="s">
        <v>1</v>
      </c>
      <c r="J6" s="10" t="s">
        <v>1</v>
      </c>
    </row>
    <row r="7" spans="1:10" ht="15" customHeight="1" x14ac:dyDescent="0.3">
      <c r="A7" s="5" t="s">
        <v>16</v>
      </c>
      <c r="B7" s="5" t="s">
        <v>230</v>
      </c>
      <c r="C7" s="11" t="s">
        <v>1</v>
      </c>
      <c r="D7" s="11" t="s">
        <v>1</v>
      </c>
      <c r="E7" s="11" t="s">
        <v>1</v>
      </c>
      <c r="F7" s="11" t="s">
        <v>1</v>
      </c>
      <c r="G7" s="11" t="s">
        <v>1</v>
      </c>
      <c r="H7" s="11" t="s">
        <v>1</v>
      </c>
      <c r="I7" s="11" t="s">
        <v>1</v>
      </c>
      <c r="J7" s="11" t="s">
        <v>1</v>
      </c>
    </row>
    <row r="8" spans="1:10" ht="15" customHeight="1" x14ac:dyDescent="0.3">
      <c r="A8" s="5" t="s">
        <v>71</v>
      </c>
      <c r="B8" s="5" t="s">
        <v>71</v>
      </c>
      <c r="C8" s="11" t="s">
        <v>71</v>
      </c>
      <c r="D8" s="11" t="s">
        <v>71</v>
      </c>
      <c r="E8" s="11" t="s">
        <v>71</v>
      </c>
      <c r="F8" s="11" t="s">
        <v>71</v>
      </c>
      <c r="G8" s="11" t="s">
        <v>71</v>
      </c>
      <c r="H8" s="11" t="s">
        <v>71</v>
      </c>
      <c r="I8" s="11" t="s">
        <v>71</v>
      </c>
      <c r="J8" s="11" t="s">
        <v>71</v>
      </c>
    </row>
    <row r="9" spans="1:10" ht="15" customHeight="1" x14ac:dyDescent="0.3">
      <c r="A9" s="5"/>
      <c r="B9" s="5"/>
      <c r="C9" s="11" t="s">
        <v>1</v>
      </c>
      <c r="D9" s="11" t="s">
        <v>1</v>
      </c>
      <c r="E9" s="11" t="s">
        <v>1</v>
      </c>
      <c r="F9" s="11" t="s">
        <v>1</v>
      </c>
      <c r="G9" s="11" t="s">
        <v>1</v>
      </c>
      <c r="H9" s="11" t="s">
        <v>1</v>
      </c>
      <c r="I9" s="11" t="s">
        <v>1</v>
      </c>
      <c r="J9" s="11" t="s">
        <v>1</v>
      </c>
    </row>
    <row r="10" spans="1:10" ht="15" customHeight="1" x14ac:dyDescent="0.3">
      <c r="A10" s="8" t="s">
        <v>101</v>
      </c>
      <c r="B10" s="8" t="s">
        <v>231</v>
      </c>
      <c r="C10" s="10" t="s">
        <v>1</v>
      </c>
      <c r="D10" s="10" t="s">
        <v>1</v>
      </c>
      <c r="E10" s="10" t="s">
        <v>1</v>
      </c>
      <c r="F10" s="10" t="s">
        <v>1</v>
      </c>
      <c r="G10" s="10" t="s">
        <v>1</v>
      </c>
      <c r="H10" s="10" t="s">
        <v>1</v>
      </c>
      <c r="I10" s="10" t="s">
        <v>1</v>
      </c>
      <c r="J10" s="10" t="s">
        <v>1</v>
      </c>
    </row>
    <row r="11" spans="1:10" ht="15" customHeight="1" x14ac:dyDescent="0.3">
      <c r="A11" s="8" t="s">
        <v>232</v>
      </c>
      <c r="B11" s="8" t="s">
        <v>233</v>
      </c>
      <c r="C11" s="10" t="s">
        <v>1</v>
      </c>
      <c r="D11" s="10" t="s">
        <v>1</v>
      </c>
      <c r="E11" s="10" t="s">
        <v>1</v>
      </c>
      <c r="F11" s="10" t="s">
        <v>1</v>
      </c>
      <c r="G11" s="10" t="s">
        <v>1</v>
      </c>
      <c r="H11" s="10" t="s">
        <v>1</v>
      </c>
      <c r="I11" s="10" t="s">
        <v>1</v>
      </c>
      <c r="J11" s="10" t="s">
        <v>1</v>
      </c>
    </row>
    <row r="12" spans="1:10" ht="15" customHeight="1" x14ac:dyDescent="0.3">
      <c r="A12" s="5" t="s">
        <v>19</v>
      </c>
      <c r="B12" s="5" t="s">
        <v>234</v>
      </c>
      <c r="C12" s="11" t="s">
        <v>1</v>
      </c>
      <c r="D12" s="11" t="s">
        <v>1</v>
      </c>
      <c r="E12" s="11" t="s">
        <v>1</v>
      </c>
      <c r="F12" s="11" t="s">
        <v>1</v>
      </c>
      <c r="G12" s="11" t="s">
        <v>1</v>
      </c>
      <c r="H12" s="11" t="s">
        <v>1</v>
      </c>
      <c r="I12" s="11" t="s">
        <v>1</v>
      </c>
      <c r="J12" s="11" t="s">
        <v>1</v>
      </c>
    </row>
    <row r="13" spans="1:10" ht="15" customHeight="1" x14ac:dyDescent="0.3">
      <c r="A13" s="5" t="s">
        <v>71</v>
      </c>
      <c r="B13" s="5" t="s">
        <v>71</v>
      </c>
      <c r="C13" s="11" t="s">
        <v>71</v>
      </c>
      <c r="D13" s="11" t="s">
        <v>71</v>
      </c>
      <c r="E13" s="11" t="s">
        <v>71</v>
      </c>
      <c r="F13" s="11" t="s">
        <v>71</v>
      </c>
      <c r="G13" s="11" t="s">
        <v>71</v>
      </c>
      <c r="H13" s="11" t="s">
        <v>71</v>
      </c>
      <c r="I13" s="11" t="s">
        <v>71</v>
      </c>
      <c r="J13" s="11" t="s">
        <v>71</v>
      </c>
    </row>
    <row r="14" spans="1:10" ht="15" customHeight="1" x14ac:dyDescent="0.3">
      <c r="A14" s="5"/>
      <c r="B14" s="5"/>
      <c r="C14" s="11" t="s">
        <v>1</v>
      </c>
      <c r="D14" s="11" t="s">
        <v>1</v>
      </c>
      <c r="E14" s="11" t="s">
        <v>1</v>
      </c>
      <c r="F14" s="11" t="s">
        <v>1</v>
      </c>
      <c r="G14" s="11" t="s">
        <v>1</v>
      </c>
      <c r="H14" s="11" t="s">
        <v>1</v>
      </c>
      <c r="I14" s="11" t="s">
        <v>1</v>
      </c>
      <c r="J14" s="11" t="s">
        <v>1</v>
      </c>
    </row>
    <row r="15" spans="1:10" ht="15" customHeight="1" x14ac:dyDescent="0.3">
      <c r="A15" s="8" t="s">
        <v>149</v>
      </c>
      <c r="B15" s="8" t="s">
        <v>235</v>
      </c>
      <c r="C15" s="10" t="s">
        <v>1</v>
      </c>
      <c r="D15" s="10" t="s">
        <v>1</v>
      </c>
      <c r="E15" s="10" t="s">
        <v>1</v>
      </c>
      <c r="F15" s="10" t="s">
        <v>1</v>
      </c>
      <c r="G15" s="10" t="s">
        <v>1</v>
      </c>
      <c r="H15" s="10" t="s">
        <v>1</v>
      </c>
      <c r="I15" s="10" t="s">
        <v>1</v>
      </c>
      <c r="J15" s="10" t="s">
        <v>1</v>
      </c>
    </row>
    <row r="16" spans="1:10" ht="15" customHeight="1" x14ac:dyDescent="0.3">
      <c r="A16" s="5" t="s">
        <v>22</v>
      </c>
      <c r="B16" s="5" t="s">
        <v>236</v>
      </c>
      <c r="C16" s="11" t="s">
        <v>1</v>
      </c>
      <c r="D16" s="11" t="s">
        <v>1</v>
      </c>
      <c r="E16" s="11" t="s">
        <v>1</v>
      </c>
      <c r="F16" s="11" t="s">
        <v>1</v>
      </c>
      <c r="G16" s="11" t="s">
        <v>1</v>
      </c>
      <c r="H16" s="11" t="s">
        <v>1</v>
      </c>
      <c r="I16" s="11" t="s">
        <v>1</v>
      </c>
      <c r="J16" s="11" t="s">
        <v>1</v>
      </c>
    </row>
    <row r="17" spans="1:10" ht="15" customHeight="1" x14ac:dyDescent="0.3">
      <c r="A17" s="5" t="s">
        <v>71</v>
      </c>
      <c r="B17" s="5" t="s">
        <v>71</v>
      </c>
      <c r="C17" s="11" t="s">
        <v>71</v>
      </c>
      <c r="D17" s="11" t="s">
        <v>71</v>
      </c>
      <c r="E17" s="11" t="s">
        <v>71</v>
      </c>
      <c r="F17" s="11" t="s">
        <v>71</v>
      </c>
      <c r="G17" s="11" t="s">
        <v>71</v>
      </c>
      <c r="H17" s="11" t="s">
        <v>71</v>
      </c>
      <c r="I17" s="11" t="s">
        <v>71</v>
      </c>
      <c r="J17" s="11" t="s">
        <v>71</v>
      </c>
    </row>
    <row r="18" spans="1:10" ht="15" customHeight="1" x14ac:dyDescent="0.3">
      <c r="A18" s="5"/>
      <c r="B18" s="5"/>
      <c r="C18" s="11" t="s">
        <v>1</v>
      </c>
      <c r="D18" s="11" t="s">
        <v>1</v>
      </c>
      <c r="E18" s="11" t="s">
        <v>1</v>
      </c>
      <c r="F18" s="11" t="s">
        <v>1</v>
      </c>
      <c r="G18" s="11" t="s">
        <v>1</v>
      </c>
      <c r="H18" s="11" t="s">
        <v>1</v>
      </c>
      <c r="I18" s="11" t="s">
        <v>1</v>
      </c>
      <c r="J18" s="11" t="s">
        <v>1</v>
      </c>
    </row>
    <row r="19" spans="1:10" ht="15" customHeight="1" x14ac:dyDescent="0.3">
      <c r="A19" s="8" t="s">
        <v>152</v>
      </c>
      <c r="B19" s="8" t="s">
        <v>237</v>
      </c>
      <c r="C19" s="10" t="s">
        <v>1</v>
      </c>
      <c r="D19" s="10" t="s">
        <v>1</v>
      </c>
      <c r="E19" s="10" t="s">
        <v>1</v>
      </c>
      <c r="F19" s="10" t="s">
        <v>1</v>
      </c>
      <c r="G19" s="10" t="s">
        <v>1</v>
      </c>
      <c r="H19" s="10" t="s">
        <v>1</v>
      </c>
      <c r="I19" s="10" t="s">
        <v>1</v>
      </c>
      <c r="J19" s="10" t="s">
        <v>1</v>
      </c>
    </row>
    <row r="20" spans="1:10" ht="15" customHeight="1" x14ac:dyDescent="0.3">
      <c r="A20" s="8" t="s">
        <v>238</v>
      </c>
      <c r="B20" s="8" t="s">
        <v>239</v>
      </c>
      <c r="C20" s="10" t="s">
        <v>1</v>
      </c>
      <c r="D20" s="10" t="s">
        <v>1</v>
      </c>
      <c r="E20" s="10" t="s">
        <v>1</v>
      </c>
      <c r="F20" s="10" t="s">
        <v>1</v>
      </c>
      <c r="G20" s="10" t="s">
        <v>1</v>
      </c>
      <c r="H20" s="10" t="s">
        <v>1</v>
      </c>
      <c r="I20" s="10" t="s">
        <v>1</v>
      </c>
      <c r="J20" s="10" t="s">
        <v>1</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E31"/>
  <sheetViews>
    <sheetView workbookViewId="0">
      <selection activeCell="D2" sqref="D2:E30"/>
    </sheetView>
  </sheetViews>
  <sheetFormatPr defaultRowHeight="13.2" x14ac:dyDescent="0.25"/>
  <cols>
    <col min="1" max="1" width="6.88671875" customWidth="1"/>
    <col min="2" max="2" width="55" customWidth="1"/>
    <col min="3" max="3" width="10.33203125" customWidth="1"/>
    <col min="4" max="4" width="29.109375" customWidth="1"/>
    <col min="5" max="5" width="31.44140625" customWidth="1"/>
  </cols>
  <sheetData>
    <row r="1" spans="1:5" ht="15" customHeight="1" x14ac:dyDescent="0.25">
      <c r="A1" s="7" t="s">
        <v>10</v>
      </c>
      <c r="B1" s="7" t="s">
        <v>122</v>
      </c>
      <c r="C1" s="7" t="s">
        <v>59</v>
      </c>
      <c r="D1" s="7" t="s">
        <v>240</v>
      </c>
      <c r="E1" s="7" t="s">
        <v>241</v>
      </c>
    </row>
    <row r="2" spans="1:5" ht="15" customHeight="1" x14ac:dyDescent="0.3">
      <c r="A2" s="8" t="s">
        <v>63</v>
      </c>
      <c r="B2" s="8" t="s">
        <v>242</v>
      </c>
      <c r="C2" s="8" t="s">
        <v>189</v>
      </c>
      <c r="D2" s="16"/>
      <c r="E2" s="16"/>
    </row>
    <row r="3" spans="1:5" ht="15" customHeight="1" x14ac:dyDescent="0.3">
      <c r="A3" s="5" t="s">
        <v>13</v>
      </c>
      <c r="B3" s="5" t="s">
        <v>243</v>
      </c>
      <c r="C3" s="5" t="s">
        <v>244</v>
      </c>
      <c r="D3" s="18">
        <v>1.20995702658465E-2</v>
      </c>
      <c r="E3" s="18">
        <v>1.2099639662710601E-2</v>
      </c>
    </row>
    <row r="4" spans="1:5" ht="15" customHeight="1" x14ac:dyDescent="0.3">
      <c r="A4" s="5" t="s">
        <v>16</v>
      </c>
      <c r="B4" s="5" t="s">
        <v>245</v>
      </c>
      <c r="C4" s="5" t="s">
        <v>246</v>
      </c>
      <c r="D4" s="18">
        <v>1.39674144521749E-3</v>
      </c>
      <c r="E4" s="18">
        <v>1.8121193910411301E-3</v>
      </c>
    </row>
    <row r="5" spans="1:5" ht="15" customHeight="1" x14ac:dyDescent="0.3">
      <c r="A5" s="5" t="s">
        <v>19</v>
      </c>
      <c r="B5" s="5" t="s">
        <v>247</v>
      </c>
      <c r="C5" s="5" t="s">
        <v>248</v>
      </c>
      <c r="D5" s="18">
        <v>3.3751419017674202E-3</v>
      </c>
      <c r="E5" s="18">
        <v>3.9367759261004004E-3</v>
      </c>
    </row>
    <row r="6" spans="1:5" ht="15" customHeight="1" x14ac:dyDescent="0.3">
      <c r="A6" s="5" t="s">
        <v>22</v>
      </c>
      <c r="B6" s="5" t="s">
        <v>249</v>
      </c>
      <c r="C6" s="5" t="s">
        <v>250</v>
      </c>
      <c r="D6" s="18">
        <v>8.2805058614922398E-4</v>
      </c>
      <c r="E6" s="18">
        <v>7.9122025822867003E-4</v>
      </c>
    </row>
    <row r="7" spans="1:5" ht="15" customHeight="1" x14ac:dyDescent="0.3">
      <c r="A7" s="5" t="s">
        <v>25</v>
      </c>
      <c r="B7" s="5" t="s">
        <v>251</v>
      </c>
      <c r="C7" s="5" t="s">
        <v>252</v>
      </c>
      <c r="D7" s="18"/>
      <c r="E7" s="18"/>
    </row>
    <row r="8" spans="1:5" ht="15" customHeight="1" x14ac:dyDescent="0.3">
      <c r="A8" s="5" t="s">
        <v>28</v>
      </c>
      <c r="B8" s="5" t="s">
        <v>253</v>
      </c>
      <c r="C8" s="5" t="s">
        <v>254</v>
      </c>
      <c r="D8" s="18"/>
      <c r="E8" s="18"/>
    </row>
    <row r="9" spans="1:5" ht="15" customHeight="1" x14ac:dyDescent="0.3">
      <c r="A9" s="5" t="s">
        <v>31</v>
      </c>
      <c r="B9" s="5" t="s">
        <v>255</v>
      </c>
      <c r="C9" s="5" t="s">
        <v>256</v>
      </c>
      <c r="D9" s="18">
        <v>1.2600769819664001E-3</v>
      </c>
      <c r="E9" s="18">
        <v>1.45751099773845E-3</v>
      </c>
    </row>
    <row r="10" spans="1:5" ht="15" customHeight="1" x14ac:dyDescent="0.3">
      <c r="A10" s="5" t="s">
        <v>34</v>
      </c>
      <c r="B10" s="5" t="s">
        <v>257</v>
      </c>
      <c r="C10" s="5" t="s">
        <v>258</v>
      </c>
      <c r="D10" s="18">
        <v>2.2549326471493401E-2</v>
      </c>
      <c r="E10" s="18">
        <v>2.9106982631908099E-2</v>
      </c>
    </row>
    <row r="11" spans="1:5" ht="15" customHeight="1" x14ac:dyDescent="0.3">
      <c r="A11" s="5" t="s">
        <v>37</v>
      </c>
      <c r="B11" s="5" t="s">
        <v>259</v>
      </c>
      <c r="C11" s="5" t="s">
        <v>260</v>
      </c>
      <c r="D11" s="18">
        <v>1.8079736138515601</v>
      </c>
      <c r="E11" s="18">
        <v>4.1360829557407399</v>
      </c>
    </row>
    <row r="12" spans="1:5" ht="15" customHeight="1" x14ac:dyDescent="0.3">
      <c r="A12" s="5" t="s">
        <v>40</v>
      </c>
      <c r="B12" s="5" t="s">
        <v>261</v>
      </c>
      <c r="C12" s="5" t="s">
        <v>254</v>
      </c>
      <c r="D12" s="18"/>
      <c r="E12" s="18"/>
    </row>
    <row r="13" spans="1:5" ht="15" customHeight="1" x14ac:dyDescent="0.3">
      <c r="A13" s="8" t="s">
        <v>101</v>
      </c>
      <c r="B13" s="8" t="s">
        <v>262</v>
      </c>
      <c r="C13" s="8" t="s">
        <v>263</v>
      </c>
      <c r="D13" s="22"/>
      <c r="E13" s="22"/>
    </row>
    <row r="14" spans="1:5" ht="15" customHeight="1" x14ac:dyDescent="0.3">
      <c r="A14" s="5" t="s">
        <v>13</v>
      </c>
      <c r="B14" s="5" t="s">
        <v>264</v>
      </c>
      <c r="C14" s="5" t="s">
        <v>265</v>
      </c>
      <c r="D14" s="23">
        <v>120890143700</v>
      </c>
      <c r="E14" s="23">
        <v>149329243300</v>
      </c>
    </row>
    <row r="15" spans="1:5" ht="15" customHeight="1" x14ac:dyDescent="0.3">
      <c r="A15" s="5"/>
      <c r="B15" s="5" t="s">
        <v>266</v>
      </c>
      <c r="C15" s="5" t="s">
        <v>267</v>
      </c>
      <c r="D15" s="23">
        <v>120890143700</v>
      </c>
      <c r="E15" s="23">
        <v>149329243300</v>
      </c>
    </row>
    <row r="16" spans="1:5" ht="15" customHeight="1" x14ac:dyDescent="0.3">
      <c r="A16" s="5"/>
      <c r="B16" s="5" t="s">
        <v>268</v>
      </c>
      <c r="C16" s="5" t="s">
        <v>269</v>
      </c>
      <c r="D16" s="23">
        <v>12089014.369999999</v>
      </c>
      <c r="E16" s="23">
        <v>14932924.33</v>
      </c>
    </row>
    <row r="17" spans="1:5" ht="15" customHeight="1" x14ac:dyDescent="0.3">
      <c r="A17" s="5" t="s">
        <v>16</v>
      </c>
      <c r="B17" s="5" t="s">
        <v>270</v>
      </c>
      <c r="C17" s="5" t="s">
        <v>271</v>
      </c>
      <c r="D17" s="23">
        <v>19922106500</v>
      </c>
      <c r="E17" s="23">
        <v>-28439099600</v>
      </c>
    </row>
    <row r="18" spans="1:5" ht="15" customHeight="1" x14ac:dyDescent="0.3">
      <c r="A18" s="5"/>
      <c r="B18" s="5" t="s">
        <v>272</v>
      </c>
      <c r="C18" s="5" t="s">
        <v>273</v>
      </c>
      <c r="D18" s="23">
        <v>5797365.1900000004</v>
      </c>
      <c r="E18" s="23">
        <v>4601979.18</v>
      </c>
    </row>
    <row r="19" spans="1:5" ht="15" customHeight="1" x14ac:dyDescent="0.3">
      <c r="A19" s="5"/>
      <c r="B19" s="5" t="s">
        <v>274</v>
      </c>
      <c r="C19" s="5" t="s">
        <v>275</v>
      </c>
      <c r="D19" s="23">
        <v>57973651900</v>
      </c>
      <c r="E19" s="23">
        <v>46019791800</v>
      </c>
    </row>
    <row r="20" spans="1:5" ht="15" customHeight="1" x14ac:dyDescent="0.3">
      <c r="A20" s="5"/>
      <c r="B20" s="5" t="s">
        <v>276</v>
      </c>
      <c r="C20" s="5" t="s">
        <v>277</v>
      </c>
      <c r="D20" s="23">
        <v>-3805154.54</v>
      </c>
      <c r="E20" s="23">
        <v>-7445889.1399999997</v>
      </c>
    </row>
    <row r="21" spans="1:5" ht="15" customHeight="1" x14ac:dyDescent="0.3">
      <c r="A21" s="5"/>
      <c r="B21" s="5" t="s">
        <v>278</v>
      </c>
      <c r="C21" s="5" t="s">
        <v>279</v>
      </c>
      <c r="D21" s="23">
        <v>-38051545400</v>
      </c>
      <c r="E21" s="23">
        <v>-74458891400</v>
      </c>
    </row>
    <row r="22" spans="1:5" ht="15" customHeight="1" x14ac:dyDescent="0.3">
      <c r="A22" s="5" t="s">
        <v>19</v>
      </c>
      <c r="B22" s="5" t="s">
        <v>280</v>
      </c>
      <c r="C22" s="5" t="s">
        <v>281</v>
      </c>
      <c r="D22" s="23">
        <v>140812250200</v>
      </c>
      <c r="E22" s="23">
        <v>120890143700</v>
      </c>
    </row>
    <row r="23" spans="1:5" ht="15" customHeight="1" x14ac:dyDescent="0.3">
      <c r="A23" s="5"/>
      <c r="B23" s="5" t="s">
        <v>282</v>
      </c>
      <c r="C23" s="5" t="s">
        <v>283</v>
      </c>
      <c r="D23" s="23">
        <v>140812250200</v>
      </c>
      <c r="E23" s="23">
        <v>120890143700</v>
      </c>
    </row>
    <row r="24" spans="1:5" ht="15" customHeight="1" x14ac:dyDescent="0.3">
      <c r="A24" s="5"/>
      <c r="B24" s="5" t="s">
        <v>284</v>
      </c>
      <c r="C24" s="5" t="s">
        <v>285</v>
      </c>
      <c r="D24" s="23">
        <v>14081225.02</v>
      </c>
      <c r="E24" s="23">
        <v>12089014.369999999</v>
      </c>
    </row>
    <row r="25" spans="1:5" ht="15" customHeight="1" x14ac:dyDescent="0.3">
      <c r="A25" s="5" t="s">
        <v>22</v>
      </c>
      <c r="B25" s="5" t="s">
        <v>286</v>
      </c>
      <c r="C25" s="5" t="s">
        <v>287</v>
      </c>
      <c r="D25" s="18">
        <v>5.4161267852532297E-4</v>
      </c>
      <c r="E25" s="18">
        <v>6.3086780829097497E-4</v>
      </c>
    </row>
    <row r="26" spans="1:5" ht="15" customHeight="1" x14ac:dyDescent="0.3">
      <c r="A26" s="5" t="s">
        <v>25</v>
      </c>
      <c r="B26" s="5" t="s">
        <v>288</v>
      </c>
      <c r="C26" s="5" t="s">
        <v>289</v>
      </c>
      <c r="D26" s="18">
        <v>0.16009999999999999</v>
      </c>
      <c r="E26" s="18">
        <v>0.14249999999999999</v>
      </c>
    </row>
    <row r="27" spans="1:5" ht="15" customHeight="1" x14ac:dyDescent="0.3">
      <c r="A27" s="5" t="s">
        <v>28</v>
      </c>
      <c r="B27" s="5" t="s">
        <v>290</v>
      </c>
      <c r="C27" s="5" t="s">
        <v>291</v>
      </c>
      <c r="D27" s="18">
        <v>2.3E-2</v>
      </c>
      <c r="E27" s="18">
        <v>2.41E-2</v>
      </c>
    </row>
    <row r="28" spans="1:5" ht="15" customHeight="1" x14ac:dyDescent="0.3">
      <c r="A28" s="5" t="s">
        <v>31</v>
      </c>
      <c r="B28" s="5" t="s">
        <v>292</v>
      </c>
      <c r="C28" s="5" t="s">
        <v>293</v>
      </c>
      <c r="D28" s="23">
        <v>11432</v>
      </c>
      <c r="E28" s="23">
        <v>10610</v>
      </c>
    </row>
    <row r="29" spans="1:5" ht="15" customHeight="1" x14ac:dyDescent="0.3">
      <c r="A29" s="5" t="s">
        <v>34</v>
      </c>
      <c r="B29" s="5" t="s">
        <v>294</v>
      </c>
      <c r="C29" s="5" t="s">
        <v>295</v>
      </c>
      <c r="D29" s="23">
        <v>21234.84</v>
      </c>
      <c r="E29" s="23">
        <v>20551.48</v>
      </c>
    </row>
    <row r="30" spans="1:5" ht="15" customHeight="1" x14ac:dyDescent="0.3">
      <c r="A30" s="5" t="s">
        <v>37</v>
      </c>
      <c r="B30" s="5" t="s">
        <v>296</v>
      </c>
      <c r="C30" s="5" t="s">
        <v>297</v>
      </c>
      <c r="D30" s="23"/>
      <c r="E30" s="23"/>
    </row>
    <row r="31" spans="1:5" ht="15" customHeight="1" x14ac:dyDescent="0.3">
      <c r="A31" s="9" t="s">
        <v>298</v>
      </c>
      <c r="B31" s="9" t="s">
        <v>298</v>
      </c>
      <c r="C31" s="9" t="s">
        <v>298</v>
      </c>
      <c r="D31" s="9" t="s">
        <v>298</v>
      </c>
      <c r="E31" s="9" t="s">
        <v>298</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9"/>
  <sheetViews>
    <sheetView workbookViewId="0">
      <selection activeCell="E17" sqref="E17"/>
    </sheetView>
  </sheetViews>
  <sheetFormatPr defaultRowHeight="13.2" x14ac:dyDescent="0.25"/>
  <cols>
    <col min="1" max="1" width="6.88671875" customWidth="1"/>
    <col min="2" max="2" width="37.109375" customWidth="1"/>
    <col min="3" max="3" width="26.33203125" customWidth="1"/>
    <col min="4" max="4" width="23.88671875" customWidth="1"/>
    <col min="5" max="5" width="18" customWidth="1"/>
    <col min="6" max="6" width="17.5546875" customWidth="1"/>
  </cols>
  <sheetData>
    <row r="1" spans="1:6" ht="15" customHeight="1" x14ac:dyDescent="0.25">
      <c r="A1" s="29" t="s">
        <v>10</v>
      </c>
      <c r="B1" s="29" t="s">
        <v>299</v>
      </c>
      <c r="C1" s="29" t="s">
        <v>300</v>
      </c>
      <c r="D1" s="29" t="s">
        <v>301</v>
      </c>
      <c r="E1" s="29"/>
      <c r="F1" s="29"/>
    </row>
    <row r="2" spans="1:6" ht="15" customHeight="1" x14ac:dyDescent="0.25">
      <c r="A2" s="29"/>
      <c r="B2" s="29"/>
      <c r="C2" s="29"/>
      <c r="D2" s="7" t="s">
        <v>302</v>
      </c>
      <c r="E2" s="7" t="s">
        <v>303</v>
      </c>
      <c r="F2" s="7" t="s">
        <v>304</v>
      </c>
    </row>
    <row r="3" spans="1:6" ht="15" customHeight="1" x14ac:dyDescent="0.3">
      <c r="A3" s="8" t="s">
        <v>63</v>
      </c>
      <c r="B3" s="8" t="s">
        <v>305</v>
      </c>
      <c r="C3" s="8" t="s">
        <v>1</v>
      </c>
      <c r="D3" s="8" t="s">
        <v>1</v>
      </c>
      <c r="E3" s="8" t="s">
        <v>1</v>
      </c>
      <c r="F3" s="8" t="s">
        <v>1</v>
      </c>
    </row>
    <row r="4" spans="1:6" ht="15" customHeight="1" x14ac:dyDescent="0.3">
      <c r="A4" s="5" t="s">
        <v>71</v>
      </c>
      <c r="B4" s="5" t="s">
        <v>71</v>
      </c>
      <c r="C4" s="5" t="s">
        <v>71</v>
      </c>
      <c r="D4" s="5" t="s">
        <v>71</v>
      </c>
      <c r="E4" s="5" t="s">
        <v>71</v>
      </c>
      <c r="F4" s="5" t="s">
        <v>71</v>
      </c>
    </row>
    <row r="5" spans="1:6" ht="15" customHeight="1" x14ac:dyDescent="0.3">
      <c r="A5" s="5"/>
      <c r="B5" s="5"/>
      <c r="C5" s="5" t="s">
        <v>1</v>
      </c>
      <c r="D5" s="5" t="s">
        <v>1</v>
      </c>
      <c r="E5" s="5" t="s">
        <v>1</v>
      </c>
      <c r="F5" s="5" t="s">
        <v>1</v>
      </c>
    </row>
    <row r="6" spans="1:6" ht="15" customHeight="1" x14ac:dyDescent="0.3">
      <c r="A6" s="8" t="s">
        <v>101</v>
      </c>
      <c r="B6" s="8" t="s">
        <v>306</v>
      </c>
      <c r="C6" s="8" t="s">
        <v>1</v>
      </c>
      <c r="D6" s="8" t="s">
        <v>1</v>
      </c>
      <c r="E6" s="8" t="s">
        <v>1</v>
      </c>
      <c r="F6" s="8" t="s">
        <v>1</v>
      </c>
    </row>
    <row r="7" spans="1:6" ht="15" customHeight="1" x14ac:dyDescent="0.3">
      <c r="A7" s="5" t="s">
        <v>71</v>
      </c>
      <c r="B7" s="5" t="s">
        <v>71</v>
      </c>
      <c r="C7" s="5" t="s">
        <v>71</v>
      </c>
      <c r="D7" s="5" t="s">
        <v>71</v>
      </c>
      <c r="E7" s="5" t="s">
        <v>71</v>
      </c>
      <c r="F7" s="5" t="s">
        <v>71</v>
      </c>
    </row>
    <row r="8" spans="1:6" ht="15" customHeight="1" x14ac:dyDescent="0.3">
      <c r="A8" s="5"/>
      <c r="B8" s="5"/>
      <c r="C8" s="5" t="s">
        <v>1</v>
      </c>
      <c r="D8" s="5" t="s">
        <v>1</v>
      </c>
      <c r="E8" s="5" t="s">
        <v>1</v>
      </c>
      <c r="F8" s="5" t="s">
        <v>1</v>
      </c>
    </row>
    <row r="9" spans="1:6" ht="15" customHeight="1" x14ac:dyDescent="0.3">
      <c r="A9" s="8" t="s">
        <v>149</v>
      </c>
      <c r="B9" s="8" t="s">
        <v>307</v>
      </c>
      <c r="C9" s="8" t="s">
        <v>1</v>
      </c>
      <c r="D9" s="8" t="s">
        <v>1</v>
      </c>
      <c r="E9" s="8" t="s">
        <v>1</v>
      </c>
      <c r="F9" s="8" t="s">
        <v>1</v>
      </c>
    </row>
    <row r="10" spans="1:6" ht="15" customHeight="1" x14ac:dyDescent="0.3">
      <c r="A10" s="5" t="s">
        <v>71</v>
      </c>
      <c r="B10" s="5" t="s">
        <v>71</v>
      </c>
      <c r="C10" s="5" t="s">
        <v>71</v>
      </c>
      <c r="D10" s="5" t="s">
        <v>71</v>
      </c>
      <c r="E10" s="5" t="s">
        <v>71</v>
      </c>
      <c r="F10" s="5" t="s">
        <v>71</v>
      </c>
    </row>
    <row r="11" spans="1:6" ht="15" customHeight="1" x14ac:dyDescent="0.3">
      <c r="A11" s="5" t="s">
        <v>1</v>
      </c>
      <c r="B11" s="5" t="s">
        <v>1</v>
      </c>
      <c r="C11" s="5" t="s">
        <v>1</v>
      </c>
      <c r="D11" s="5" t="s">
        <v>1</v>
      </c>
      <c r="E11" s="5" t="s">
        <v>1</v>
      </c>
      <c r="F11" s="5" t="s">
        <v>1</v>
      </c>
    </row>
    <row r="12" spans="1:6" ht="15" customHeight="1" x14ac:dyDescent="0.3">
      <c r="A12" s="8" t="s">
        <v>152</v>
      </c>
      <c r="B12" s="8" t="s">
        <v>308</v>
      </c>
      <c r="C12" s="8" t="s">
        <v>1</v>
      </c>
      <c r="D12" s="8" t="s">
        <v>1</v>
      </c>
      <c r="E12" s="8" t="s">
        <v>1</v>
      </c>
      <c r="F12" s="8" t="s">
        <v>1</v>
      </c>
    </row>
    <row r="13" spans="1:6" ht="15" customHeight="1" x14ac:dyDescent="0.3">
      <c r="A13" s="5" t="s">
        <v>71</v>
      </c>
      <c r="B13" s="5" t="s">
        <v>71</v>
      </c>
      <c r="C13" s="5" t="s">
        <v>71</v>
      </c>
      <c r="D13" s="5" t="s">
        <v>71</v>
      </c>
      <c r="E13" s="5" t="s">
        <v>71</v>
      </c>
      <c r="F13" s="5" t="s">
        <v>71</v>
      </c>
    </row>
    <row r="14" spans="1:6" ht="15" customHeight="1" x14ac:dyDescent="0.3">
      <c r="A14" s="5" t="s">
        <v>1</v>
      </c>
      <c r="B14" s="5" t="s">
        <v>1</v>
      </c>
      <c r="C14" s="5" t="s">
        <v>1</v>
      </c>
      <c r="D14" s="5" t="s">
        <v>1</v>
      </c>
      <c r="E14" s="5" t="s">
        <v>1</v>
      </c>
      <c r="F14" s="5" t="s">
        <v>1</v>
      </c>
    </row>
    <row r="15" spans="1:6" ht="15" customHeight="1" x14ac:dyDescent="0.3">
      <c r="A15" s="8" t="s">
        <v>159</v>
      </c>
      <c r="B15" s="8" t="s">
        <v>309</v>
      </c>
      <c r="C15" s="8" t="s">
        <v>1</v>
      </c>
      <c r="D15" s="8" t="s">
        <v>1</v>
      </c>
      <c r="E15" s="8" t="s">
        <v>1</v>
      </c>
      <c r="F15" s="8" t="s">
        <v>1</v>
      </c>
    </row>
    <row r="16" spans="1:6" ht="15" customHeight="1" x14ac:dyDescent="0.3">
      <c r="A16" s="5" t="s">
        <v>71</v>
      </c>
      <c r="B16" s="5" t="s">
        <v>71</v>
      </c>
      <c r="C16" s="5" t="s">
        <v>71</v>
      </c>
      <c r="D16" s="5" t="s">
        <v>71</v>
      </c>
      <c r="E16" s="5" t="s">
        <v>71</v>
      </c>
      <c r="F16" s="5" t="s">
        <v>71</v>
      </c>
    </row>
    <row r="17" spans="1:6" ht="15" customHeight="1" x14ac:dyDescent="0.3">
      <c r="A17" s="5"/>
      <c r="B17" s="5"/>
      <c r="C17" s="5" t="s">
        <v>1</v>
      </c>
      <c r="D17" s="5" t="s">
        <v>1</v>
      </c>
      <c r="E17" s="5" t="s">
        <v>1</v>
      </c>
      <c r="F17" s="5" t="s">
        <v>1</v>
      </c>
    </row>
    <row r="18" spans="1:6" ht="15" customHeight="1" x14ac:dyDescent="0.3">
      <c r="A18" s="8" t="s">
        <v>162</v>
      </c>
      <c r="B18" s="8" t="s">
        <v>310</v>
      </c>
      <c r="C18" s="8" t="s">
        <v>1</v>
      </c>
      <c r="D18" s="8" t="s">
        <v>1</v>
      </c>
      <c r="E18" s="8" t="s">
        <v>1</v>
      </c>
      <c r="F18" s="8" t="s">
        <v>1</v>
      </c>
    </row>
    <row r="19" spans="1:6" ht="15" customHeight="1" x14ac:dyDescent="0.3">
      <c r="A19" s="5" t="s">
        <v>71</v>
      </c>
      <c r="B19" s="5" t="s">
        <v>71</v>
      </c>
      <c r="C19" s="5" t="s">
        <v>71</v>
      </c>
      <c r="D19" s="5" t="s">
        <v>71</v>
      </c>
      <c r="E19" s="5" t="s">
        <v>71</v>
      </c>
      <c r="F19" s="5" t="s">
        <v>71</v>
      </c>
    </row>
    <row r="20" spans="1:6" ht="15" customHeight="1" x14ac:dyDescent="0.3">
      <c r="A20" s="5" t="s">
        <v>1</v>
      </c>
      <c r="B20" s="5" t="s">
        <v>1</v>
      </c>
      <c r="C20" s="5" t="s">
        <v>1</v>
      </c>
      <c r="D20" s="5" t="s">
        <v>1</v>
      </c>
      <c r="E20" s="5" t="s">
        <v>1</v>
      </c>
      <c r="F20" s="5" t="s">
        <v>1</v>
      </c>
    </row>
    <row r="21" spans="1:6" ht="15" customHeight="1" x14ac:dyDescent="0.3">
      <c r="A21" s="8" t="s">
        <v>165</v>
      </c>
      <c r="B21" s="8" t="s">
        <v>311</v>
      </c>
      <c r="C21" s="8" t="s">
        <v>1</v>
      </c>
      <c r="D21" s="8" t="s">
        <v>1</v>
      </c>
      <c r="E21" s="8" t="s">
        <v>1</v>
      </c>
      <c r="F21" s="8" t="s">
        <v>1</v>
      </c>
    </row>
    <row r="22" spans="1:6" ht="15" customHeight="1" x14ac:dyDescent="0.3">
      <c r="A22" s="5" t="s">
        <v>71</v>
      </c>
      <c r="B22" s="5" t="s">
        <v>71</v>
      </c>
      <c r="C22" s="5" t="s">
        <v>71</v>
      </c>
      <c r="D22" s="5" t="s">
        <v>71</v>
      </c>
      <c r="E22" s="5" t="s">
        <v>71</v>
      </c>
      <c r="F22" s="5" t="s">
        <v>71</v>
      </c>
    </row>
    <row r="23" spans="1:6" ht="15" customHeight="1" x14ac:dyDescent="0.3">
      <c r="A23" s="5" t="s">
        <v>1</v>
      </c>
      <c r="B23" s="5" t="s">
        <v>1</v>
      </c>
      <c r="C23" s="5" t="s">
        <v>1</v>
      </c>
      <c r="D23" s="5" t="s">
        <v>1</v>
      </c>
      <c r="E23" s="5" t="s">
        <v>1</v>
      </c>
      <c r="F23" s="5" t="s">
        <v>1</v>
      </c>
    </row>
    <row r="24" spans="1:6" ht="15" customHeight="1" x14ac:dyDescent="0.3">
      <c r="A24" s="8" t="s">
        <v>174</v>
      </c>
      <c r="B24" s="8" t="s">
        <v>312</v>
      </c>
      <c r="C24" s="8" t="s">
        <v>1</v>
      </c>
      <c r="D24" s="8" t="s">
        <v>1</v>
      </c>
      <c r="E24" s="8" t="s">
        <v>1</v>
      </c>
      <c r="F24" s="8" t="s">
        <v>1</v>
      </c>
    </row>
    <row r="25" spans="1:6" ht="15" customHeight="1" x14ac:dyDescent="0.3">
      <c r="A25" s="5" t="s">
        <v>71</v>
      </c>
      <c r="B25" s="5" t="s">
        <v>71</v>
      </c>
      <c r="C25" s="5" t="s">
        <v>71</v>
      </c>
      <c r="D25" s="5" t="s">
        <v>71</v>
      </c>
      <c r="E25" s="5" t="s">
        <v>71</v>
      </c>
      <c r="F25" s="5" t="s">
        <v>71</v>
      </c>
    </row>
    <row r="26" spans="1:6" ht="15" customHeight="1" x14ac:dyDescent="0.3">
      <c r="A26" s="5" t="s">
        <v>1</v>
      </c>
      <c r="B26" s="5" t="s">
        <v>1</v>
      </c>
      <c r="C26" s="5" t="s">
        <v>1</v>
      </c>
      <c r="D26" s="5" t="s">
        <v>1</v>
      </c>
      <c r="E26" s="5" t="s">
        <v>1</v>
      </c>
      <c r="F26" s="5" t="s">
        <v>1</v>
      </c>
    </row>
    <row r="27" spans="1:6" ht="15" customHeight="1" x14ac:dyDescent="0.3">
      <c r="A27" s="8" t="s">
        <v>177</v>
      </c>
      <c r="B27" s="8" t="s">
        <v>313</v>
      </c>
      <c r="C27" s="8" t="s">
        <v>1</v>
      </c>
      <c r="D27" s="8" t="s">
        <v>1</v>
      </c>
      <c r="E27" s="8" t="s">
        <v>1</v>
      </c>
      <c r="F27" s="8" t="s">
        <v>1</v>
      </c>
    </row>
    <row r="28" spans="1:6" ht="15" customHeight="1" x14ac:dyDescent="0.3">
      <c r="A28" s="5" t="s">
        <v>71</v>
      </c>
      <c r="B28" s="5" t="s">
        <v>71</v>
      </c>
      <c r="C28" s="5" t="s">
        <v>71</v>
      </c>
      <c r="D28" s="5" t="s">
        <v>71</v>
      </c>
      <c r="E28" s="5" t="s">
        <v>71</v>
      </c>
      <c r="F28" s="5" t="s">
        <v>71</v>
      </c>
    </row>
    <row r="29" spans="1:6" ht="15" customHeight="1" x14ac:dyDescent="0.3">
      <c r="A29" s="5" t="s">
        <v>1</v>
      </c>
      <c r="B29" s="5" t="s">
        <v>1</v>
      </c>
      <c r="C29" s="5" t="s">
        <v>1</v>
      </c>
      <c r="D29" s="5" t="s">
        <v>1</v>
      </c>
      <c r="E29" s="5" t="s">
        <v>1</v>
      </c>
      <c r="F29" s="5" t="s">
        <v>1</v>
      </c>
    </row>
  </sheetData>
  <mergeCells count="4">
    <mergeCell ref="A1:A2"/>
    <mergeCell ref="B1:B2"/>
    <mergeCell ref="C1:C2"/>
    <mergeCell ref="D1:F1"/>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3.2" x14ac:dyDescent="0.25"/>
  <cols>
    <col min="1" max="1" width="6.88671875" customWidth="1"/>
    <col min="2" max="2" width="38.44140625" customWidth="1"/>
    <col min="3" max="3" width="24.5546875" customWidth="1"/>
    <col min="4" max="4" width="18.44140625" customWidth="1"/>
    <col min="5" max="5" width="16.33203125" customWidth="1"/>
    <col min="6" max="6" width="21" customWidth="1"/>
  </cols>
  <sheetData>
    <row r="1" spans="1:6" ht="15" customHeight="1" x14ac:dyDescent="0.25">
      <c r="A1" s="29" t="s">
        <v>10</v>
      </c>
      <c r="B1" s="29" t="s">
        <v>314</v>
      </c>
      <c r="C1" s="29" t="s">
        <v>315</v>
      </c>
      <c r="D1" s="29" t="s">
        <v>301</v>
      </c>
      <c r="E1" s="29"/>
      <c r="F1" s="29"/>
    </row>
    <row r="2" spans="1:6" ht="15" customHeight="1" x14ac:dyDescent="0.25">
      <c r="A2" s="29"/>
      <c r="B2" s="29"/>
      <c r="C2" s="29"/>
      <c r="D2" s="7" t="s">
        <v>316</v>
      </c>
      <c r="E2" s="7" t="s">
        <v>303</v>
      </c>
      <c r="F2" s="7" t="s">
        <v>317</v>
      </c>
    </row>
    <row r="3" spans="1:6" ht="15" customHeight="1" x14ac:dyDescent="0.3">
      <c r="A3" s="8" t="s">
        <v>63</v>
      </c>
      <c r="B3" s="8" t="s">
        <v>318</v>
      </c>
      <c r="C3" s="8"/>
      <c r="D3" s="8"/>
      <c r="E3" s="8"/>
      <c r="F3" s="8"/>
    </row>
    <row r="4" spans="1:6" ht="15" customHeight="1" x14ac:dyDescent="0.3">
      <c r="A4" s="5" t="s">
        <v>71</v>
      </c>
      <c r="B4" s="5" t="s">
        <v>71</v>
      </c>
      <c r="C4" s="5" t="s">
        <v>71</v>
      </c>
      <c r="D4" s="5" t="s">
        <v>71</v>
      </c>
      <c r="E4" s="5" t="s">
        <v>71</v>
      </c>
      <c r="F4" s="5" t="s">
        <v>71</v>
      </c>
    </row>
    <row r="5" spans="1:6" ht="15" customHeight="1" x14ac:dyDescent="0.3">
      <c r="A5" s="5"/>
      <c r="B5" s="5"/>
      <c r="C5" s="5" t="s">
        <v>1</v>
      </c>
      <c r="D5" s="5" t="s">
        <v>1</v>
      </c>
      <c r="E5" s="5" t="s">
        <v>1</v>
      </c>
      <c r="F5" s="5" t="s">
        <v>1</v>
      </c>
    </row>
    <row r="6" spans="1:6" ht="15" customHeight="1" x14ac:dyDescent="0.3">
      <c r="A6" s="8" t="s">
        <v>101</v>
      </c>
      <c r="B6" s="8" t="s">
        <v>319</v>
      </c>
      <c r="C6" s="8"/>
      <c r="D6" s="8"/>
      <c r="E6" s="8"/>
      <c r="F6" s="8"/>
    </row>
    <row r="7" spans="1:6" ht="15" customHeight="1" x14ac:dyDescent="0.3">
      <c r="A7" s="5" t="s">
        <v>71</v>
      </c>
      <c r="B7" s="5" t="s">
        <v>71</v>
      </c>
      <c r="C7" s="5" t="s">
        <v>71</v>
      </c>
      <c r="D7" s="5" t="s">
        <v>71</v>
      </c>
      <c r="E7" s="5" t="s">
        <v>71</v>
      </c>
      <c r="F7" s="5" t="s">
        <v>71</v>
      </c>
    </row>
    <row r="8" spans="1:6" ht="15" customHeight="1" x14ac:dyDescent="0.3">
      <c r="A8" s="5"/>
      <c r="B8" s="5"/>
      <c r="C8" s="5" t="s">
        <v>1</v>
      </c>
      <c r="D8" s="5" t="s">
        <v>1</v>
      </c>
      <c r="E8" s="5" t="s">
        <v>1</v>
      </c>
      <c r="F8" s="5" t="s">
        <v>1</v>
      </c>
    </row>
    <row r="9" spans="1:6" ht="15" customHeight="1" x14ac:dyDescent="0.3">
      <c r="A9" s="8" t="s">
        <v>149</v>
      </c>
      <c r="B9" s="8" t="s">
        <v>320</v>
      </c>
      <c r="C9" s="8"/>
      <c r="D9" s="8"/>
      <c r="E9" s="8"/>
      <c r="F9" s="8"/>
    </row>
    <row r="10" spans="1:6" ht="15" customHeight="1" x14ac:dyDescent="0.3">
      <c r="A10" s="5" t="s">
        <v>71</v>
      </c>
      <c r="B10" s="5" t="s">
        <v>71</v>
      </c>
      <c r="C10" s="5" t="s">
        <v>71</v>
      </c>
      <c r="D10" s="5" t="s">
        <v>71</v>
      </c>
      <c r="E10" s="5" t="s">
        <v>71</v>
      </c>
      <c r="F10" s="5" t="s">
        <v>71</v>
      </c>
    </row>
    <row r="11" spans="1:6" ht="15" customHeight="1" x14ac:dyDescent="0.3">
      <c r="A11" s="5"/>
      <c r="B11" s="5"/>
      <c r="C11" s="5" t="s">
        <v>1</v>
      </c>
      <c r="D11" s="5" t="s">
        <v>1</v>
      </c>
      <c r="E11" s="5" t="s">
        <v>1</v>
      </c>
      <c r="F11" s="5" t="s">
        <v>1</v>
      </c>
    </row>
    <row r="12" spans="1:6" ht="15" customHeight="1" x14ac:dyDescent="0.3">
      <c r="A12" s="8" t="s">
        <v>152</v>
      </c>
      <c r="B12" s="8" t="s">
        <v>321</v>
      </c>
      <c r="C12" s="8"/>
      <c r="D12" s="8"/>
      <c r="E12" s="8"/>
      <c r="F12" s="8"/>
    </row>
    <row r="13" spans="1:6" ht="15" customHeight="1" x14ac:dyDescent="0.3">
      <c r="A13" s="5" t="s">
        <v>71</v>
      </c>
      <c r="B13" s="5" t="s">
        <v>71</v>
      </c>
      <c r="C13" s="5" t="s">
        <v>71</v>
      </c>
      <c r="D13" s="5" t="s">
        <v>71</v>
      </c>
      <c r="E13" s="5" t="s">
        <v>71</v>
      </c>
      <c r="F13" s="5" t="s">
        <v>71</v>
      </c>
    </row>
    <row r="14" spans="1:6" ht="15" customHeight="1" x14ac:dyDescent="0.3">
      <c r="A14" s="5" t="s">
        <v>1</v>
      </c>
      <c r="B14" s="5" t="s">
        <v>1</v>
      </c>
      <c r="C14" s="5" t="s">
        <v>1</v>
      </c>
      <c r="D14" s="5" t="s">
        <v>1</v>
      </c>
      <c r="E14" s="5" t="s">
        <v>1</v>
      </c>
      <c r="F14" s="5" t="s">
        <v>1</v>
      </c>
    </row>
    <row r="15" spans="1:6" ht="15" customHeight="1" x14ac:dyDescent="0.3">
      <c r="A15" s="8" t="s">
        <v>159</v>
      </c>
      <c r="B15" s="8" t="s">
        <v>322</v>
      </c>
      <c r="C15" s="8"/>
      <c r="D15" s="8"/>
      <c r="E15" s="8"/>
      <c r="F15" s="8"/>
    </row>
    <row r="16" spans="1:6" ht="15" customHeight="1" x14ac:dyDescent="0.3">
      <c r="A16" s="5" t="s">
        <v>71</v>
      </c>
      <c r="B16" s="5" t="s">
        <v>71</v>
      </c>
      <c r="C16" s="5" t="s">
        <v>71</v>
      </c>
      <c r="D16" s="5" t="s">
        <v>71</v>
      </c>
      <c r="E16" s="5" t="s">
        <v>71</v>
      </c>
      <c r="F16" s="5" t="s">
        <v>71</v>
      </c>
    </row>
    <row r="17" spans="1:6" ht="15" customHeight="1" x14ac:dyDescent="0.3">
      <c r="A17" s="5" t="s">
        <v>1</v>
      </c>
      <c r="B17" s="5" t="s">
        <v>1</v>
      </c>
      <c r="C17" s="5" t="s">
        <v>1</v>
      </c>
      <c r="D17" s="5" t="s">
        <v>1</v>
      </c>
      <c r="E17" s="5" t="s">
        <v>1</v>
      </c>
      <c r="F17" s="5" t="s">
        <v>1</v>
      </c>
    </row>
    <row r="18" spans="1:6" ht="15" customHeight="1" x14ac:dyDescent="0.3">
      <c r="A18" s="8" t="s">
        <v>152</v>
      </c>
      <c r="B18" s="8" t="s">
        <v>323</v>
      </c>
      <c r="C18" s="8"/>
      <c r="D18" s="8"/>
      <c r="E18" s="8"/>
      <c r="F18" s="8"/>
    </row>
    <row r="19" spans="1:6" ht="15" customHeight="1" x14ac:dyDescent="0.3">
      <c r="A19" s="5" t="s">
        <v>71</v>
      </c>
      <c r="B19" s="5" t="s">
        <v>71</v>
      </c>
      <c r="C19" s="5" t="s">
        <v>71</v>
      </c>
      <c r="D19" s="5" t="s">
        <v>71</v>
      </c>
      <c r="E19" s="5" t="s">
        <v>71</v>
      </c>
      <c r="F19" s="5" t="s">
        <v>71</v>
      </c>
    </row>
    <row r="20" spans="1:6" ht="15" customHeight="1" x14ac:dyDescent="0.3">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heetViews>
  <sheetFormatPr defaultRowHeight="13.2" x14ac:dyDescent="0.25"/>
  <cols>
    <col min="1" max="1" width="6.88671875" customWidth="1"/>
    <col min="2" max="2" width="43" customWidth="1"/>
    <col min="3" max="3" width="41.44140625" customWidth="1"/>
  </cols>
  <sheetData>
    <row r="1" spans="1:3" ht="15" customHeight="1" x14ac:dyDescent="0.25">
      <c r="A1" s="7" t="s">
        <v>10</v>
      </c>
      <c r="B1" s="7" t="s">
        <v>324</v>
      </c>
      <c r="C1" s="7" t="s">
        <v>11</v>
      </c>
    </row>
    <row r="2" spans="1:3" ht="15" customHeight="1" x14ac:dyDescent="0.3">
      <c r="A2" s="5" t="s">
        <v>71</v>
      </c>
      <c r="B2" s="5" t="s">
        <v>71</v>
      </c>
      <c r="C2" s="5" t="s">
        <v>71</v>
      </c>
    </row>
    <row r="3" spans="1:3" ht="15" customHeight="1" x14ac:dyDescent="0.3">
      <c r="A3" s="5" t="s">
        <v>1</v>
      </c>
      <c r="B3" s="5" t="s">
        <v>1</v>
      </c>
      <c r="C3" s="5"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LvOLOP3J7MHMmIGng9IZDPUQUy0jYFTcOyq36rhVp3o=</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g6dXVMzBhiYshLiTyEIwYsGF+gMeNwYfJLOC6jAaxHU=</DigestValue>
    </Reference>
  </SignedInfo>
  <SignatureValue>bRyPa6Fjlfg9Ik2f08wedTgk8du+wQYSzxDQx0iRGm2iqwUpu8PtzcjBFtjV6MMC9BFohGYSSzeU
1FK7kV0+BSdliUaRPx9kLIi5WMAwf3hsa62kaUyflJWIqNCcQ0hV3wS2asjcJtdyITZ2HwYtwVyb
JnbcA0eHWWPw82nDN6zUuA3NMnOjkuOimXofQlDIdhVg12poQgS9aal7BjkQ4HdEcBJ6tH/NKvjk
Iy45AbwfLstga3LH5wGewyiYCz7VZUcdttNKjTdDbz9VvGFtqyANNJZpyfZez231Fxy0vJkrYGme
rvpqjSspxpRLeT7uaS4lF/jKhCgsURX4VNc2dg==</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EjRL4K6uOKi/WhAeM6H9zl9LzSMNyfFzq8msJ7j7ZjA=</DigestValue>
      </Reference>
      <Reference URI="/xl/comments1.xml?ContentType=application/vnd.openxmlformats-officedocument.spreadsheetml.comments+xml">
        <DigestMethod Algorithm="http://www.w3.org/2001/04/xmlenc#sha256"/>
        <DigestValue>ayMApwRSizwyM58USf0IWBCHZhM+52Gdw4VbKcixX+8=</DigestValue>
      </Reference>
      <Reference URI="/xl/comments2.xml?ContentType=application/vnd.openxmlformats-officedocument.spreadsheetml.comments+xml">
        <DigestMethod Algorithm="http://www.w3.org/2001/04/xmlenc#sha256"/>
        <DigestValue>h0qVcs9akzXrR2cKRcik4DzbsHYUJ66V9kbcRry5aHY=</DigestValue>
      </Reference>
      <Reference URI="/xl/comments3.xml?ContentType=application/vnd.openxmlformats-officedocument.spreadsheetml.comments+xml">
        <DigestMethod Algorithm="http://www.w3.org/2001/04/xmlenc#sha256"/>
        <DigestValue>Ca+dxIQCM/0mK0mYdyyHQzHid1oo7ICS/rImFWJ55iw=</DigestValue>
      </Reference>
      <Reference URI="/xl/comments4.xml?ContentType=application/vnd.openxmlformats-officedocument.spreadsheetml.comments+xml">
        <DigestMethod Algorithm="http://www.w3.org/2001/04/xmlenc#sha256"/>
        <DigestValue>afNrNEcNpDoDEJP1O89FSVCBKyfcHTnwv/+2Tg5nZqI=</DigestValue>
      </Reference>
      <Reference URI="/xl/comments5.xml?ContentType=application/vnd.openxmlformats-officedocument.spreadsheetml.comments+xml">
        <DigestMethod Algorithm="http://www.w3.org/2001/04/xmlenc#sha256"/>
        <DigestValue>+i7T6KGeCTNUfLJjXOEqgAN32/UDF4aulb4VNZng09I=</DigestValue>
      </Reference>
      <Reference URI="/xl/comments6.xml?ContentType=application/vnd.openxmlformats-officedocument.spreadsheetml.comments+xml">
        <DigestMethod Algorithm="http://www.w3.org/2001/04/xmlenc#sha256"/>
        <DigestValue>dmvw5Pk6vM6kxRzXD/A5gGAkdDWcVTEPymXPNKL25Js=</DigestValue>
      </Reference>
      <Reference URI="/xl/comments7.xml?ContentType=application/vnd.openxmlformats-officedocument.spreadsheetml.comments+xml">
        <DigestMethod Algorithm="http://www.w3.org/2001/04/xmlenc#sha256"/>
        <DigestValue>nD/kZVlX1zXABSPdKuOSvN0/+Li+4j7H0d5+9ZQQVkE=</DigestValue>
      </Reference>
      <Reference URI="/xl/comments8.xml?ContentType=application/vnd.openxmlformats-officedocument.spreadsheetml.comments+xml">
        <DigestMethod Algorithm="http://www.w3.org/2001/04/xmlenc#sha256"/>
        <DigestValue>ZafV+WQdfvYouBcEg1zuWcGwqmhzXLiqdiSz3JcjAXw=</DigestValue>
      </Reference>
      <Reference URI="/xl/drawings/vmlDrawing1.vml?ContentType=application/vnd.openxmlformats-officedocument.vmlDrawing">
        <DigestMethod Algorithm="http://www.w3.org/2001/04/xmlenc#sha256"/>
        <DigestValue>DaEp4HD7N3fvBWAXnFgrHMFrtpKyzuSmM7AiVWhLDok=</DigestValue>
      </Reference>
      <Reference URI="/xl/drawings/vmlDrawing2.vml?ContentType=application/vnd.openxmlformats-officedocument.vmlDrawing">
        <DigestMethod Algorithm="http://www.w3.org/2001/04/xmlenc#sha256"/>
        <DigestValue>qg13X19ewOfJEpOwL5S4bV7H6nP1n8Wtp+UlvyMXOtw=</DigestValue>
      </Reference>
      <Reference URI="/xl/drawings/vmlDrawing3.vml?ContentType=application/vnd.openxmlformats-officedocument.vmlDrawing">
        <DigestMethod Algorithm="http://www.w3.org/2001/04/xmlenc#sha256"/>
        <DigestValue>NObOAyAu/HNBH8tnrWkfkIwojtsEFmOMnAJL6cZSBbA=</DigestValue>
      </Reference>
      <Reference URI="/xl/drawings/vmlDrawing4.vml?ContentType=application/vnd.openxmlformats-officedocument.vmlDrawing">
        <DigestMethod Algorithm="http://www.w3.org/2001/04/xmlenc#sha256"/>
        <DigestValue>o5stvyY0LQKKUjQOe7ZaL3bCdFqyWxtyxRc1NDeXDqs=</DigestValue>
      </Reference>
      <Reference URI="/xl/drawings/vmlDrawing5.vml?ContentType=application/vnd.openxmlformats-officedocument.vmlDrawing">
        <DigestMethod Algorithm="http://www.w3.org/2001/04/xmlenc#sha256"/>
        <DigestValue>Eb1W2Xz4veYGp5dSqXLt2QTQYgJk4T+XgTmY6PP0k0g=</DigestValue>
      </Reference>
      <Reference URI="/xl/drawings/vmlDrawing6.vml?ContentType=application/vnd.openxmlformats-officedocument.vmlDrawing">
        <DigestMethod Algorithm="http://www.w3.org/2001/04/xmlenc#sha256"/>
        <DigestValue>kjqSRqxiOjfddx2kvTGRMHpmzUSX6xZqZsMjVLiAQcQ=</DigestValue>
      </Reference>
      <Reference URI="/xl/drawings/vmlDrawing7.vml?ContentType=application/vnd.openxmlformats-officedocument.vmlDrawing">
        <DigestMethod Algorithm="http://www.w3.org/2001/04/xmlenc#sha256"/>
        <DigestValue>G5JNYueZTEi/G/E/kJEEUZuCX913VG2i8bCChHgDVGs=</DigestValue>
      </Reference>
      <Reference URI="/xl/drawings/vmlDrawing8.vml?ContentType=application/vnd.openxmlformats-officedocument.vmlDrawing">
        <DigestMethod Algorithm="http://www.w3.org/2001/04/xmlenc#sha256"/>
        <DigestValue>/jQfJ/7OVeSF1uyYexQljAo2s3Ds6zJZ6AoRwy/Xhxs=</DigestValue>
      </Reference>
      <Reference URI="/xl/sharedStrings.xml?ContentType=application/vnd.openxmlformats-officedocument.spreadsheetml.sharedStrings+xml">
        <DigestMethod Algorithm="http://www.w3.org/2001/04/xmlenc#sha256"/>
        <DigestValue>zVKy71s2J+2SwVzMmNmAYMNGbDuJL2FYfHRasWk+f7U=</DigestValue>
      </Reference>
      <Reference URI="/xl/styles.xml?ContentType=application/vnd.openxmlformats-officedocument.spreadsheetml.styles+xml">
        <DigestMethod Algorithm="http://www.w3.org/2001/04/xmlenc#sha256"/>
        <DigestValue>JJgQkgQJsHbg1s112tJOaeXffntdLmaSbcz7IRgrsXg=</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WZTO+RxYaXeyPWz/dLr7+OcBBm1dvDQxHibqdY9lLc0=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RXXLKTiFXMSKYXVhBCMM9UET0XuMzLiu4ew+TyiV164=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j+c8ZZrwszVu5X5hY+e1LNYC9D6dMtcY16pCNIp3yc8=</DigestValue>
      </Reference>
      <Reference URI="/xl/worksheets/sheet10.xml?ContentType=application/vnd.openxmlformats-officedocument.spreadsheetml.worksheet+xml">
        <DigestMethod Algorithm="http://www.w3.org/2001/04/xmlenc#sha256"/>
        <DigestValue>LjD+ar4sIUSNpNAhZd2unffor3f5JGODqgvvG2Ir0lo=</DigestValue>
      </Reference>
      <Reference URI="/xl/worksheets/sheet2.xml?ContentType=application/vnd.openxmlformats-officedocument.spreadsheetml.worksheet+xml">
        <DigestMethod Algorithm="http://www.w3.org/2001/04/xmlenc#sha256"/>
        <DigestValue>h4h+XFSFpriquqRqLBH1betwYv3kEPe6T+7J8wSRaLg=</DigestValue>
      </Reference>
      <Reference URI="/xl/worksheets/sheet3.xml?ContentType=application/vnd.openxmlformats-officedocument.spreadsheetml.worksheet+xml">
        <DigestMethod Algorithm="http://www.w3.org/2001/04/xmlenc#sha256"/>
        <DigestValue>3zZIyi/ZWvbqvIVcJHT0sQuRk717yk8A7ePpXojPfhU=</DigestValue>
      </Reference>
      <Reference URI="/xl/worksheets/sheet4.xml?ContentType=application/vnd.openxmlformats-officedocument.spreadsheetml.worksheet+xml">
        <DigestMethod Algorithm="http://www.w3.org/2001/04/xmlenc#sha256"/>
        <DigestValue>RKarS3fmPDrEFRLQWgOBskn8M5m+KJOLR0QqgNPRk28=</DigestValue>
      </Reference>
      <Reference URI="/xl/worksheets/sheet5.xml?ContentType=application/vnd.openxmlformats-officedocument.spreadsheetml.worksheet+xml">
        <DigestMethod Algorithm="http://www.w3.org/2001/04/xmlenc#sha256"/>
        <DigestValue>2uE4+mzEl+EdGu1IMYjRqGv3vZImyXjRr29/iX7eIDk=</DigestValue>
      </Reference>
      <Reference URI="/xl/worksheets/sheet6.xml?ContentType=application/vnd.openxmlformats-officedocument.spreadsheetml.worksheet+xml">
        <DigestMethod Algorithm="http://www.w3.org/2001/04/xmlenc#sha256"/>
        <DigestValue>vnppuqd7u8heigudPtHHx+T71ZnwnA5C/1Z6+Uf/Pqc=</DigestValue>
      </Reference>
      <Reference URI="/xl/worksheets/sheet7.xml?ContentType=application/vnd.openxmlformats-officedocument.spreadsheetml.worksheet+xml">
        <DigestMethod Algorithm="http://www.w3.org/2001/04/xmlenc#sha256"/>
        <DigestValue>1eZ2VqvOjGNnd+TUQggdDoQll4621GIqQAzrIgOT8JA=</DigestValue>
      </Reference>
      <Reference URI="/xl/worksheets/sheet8.xml?ContentType=application/vnd.openxmlformats-officedocument.spreadsheetml.worksheet+xml">
        <DigestMethod Algorithm="http://www.w3.org/2001/04/xmlenc#sha256"/>
        <DigestValue>GyD6jIKIXvp+EziEIrU1HIPmOazNgHmyixcZyHjIlUo=</DigestValue>
      </Reference>
      <Reference URI="/xl/worksheets/sheet9.xml?ContentType=application/vnd.openxmlformats-officedocument.spreadsheetml.worksheet+xml">
        <DigestMethod Algorithm="http://www.w3.org/2001/04/xmlenc#sha256"/>
        <DigestValue>K2uGKley1x9E1vaCqpG+7iYerpuykrgiWhxrwy2+MwU=</DigestValue>
      </Reference>
    </Manifest>
    <SignatureProperties>
      <SignatureProperty Id="idSignatureTime" Target="#idPackageSignature">
        <mdssi:SignatureTime xmlns:mdssi="http://schemas.openxmlformats.org/package/2006/digital-signature">
          <mdssi:Format>YYYY-MM-DDThh:mm:ssTZD</mdssi:Format>
          <mdssi:Value>2026-01-16T07:08:49Z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2026-01-16T07:08:49Z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OvKDp6wxl0iVp9LOLLD5QhrX0JfTFKY987blD2hnRaA=</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O50w7tYXQZcBOq4gDzdaIBcgL2uvtnK7EJwwVfnlHmU=</DigestValue>
    </Reference>
  </SignedInfo>
  <SignatureValue>RseqJJC/Szl4EYOQtOOAITlZ4sHBJ6AFzq56jbwwWzzrtGkVZDJEQbpo7iw7ONg2gP+uZoYNurUr
O2ftRu2PmN4EiBcDhLFxGWmHFI1IvtFGkBeOmghfyhHyCCK7c5Tjw58RwressLC/VQ9ltcV9baPM
8nXkVL4HFCG/ioB1j3TXRAswrEjP2RLFTRsrnkx+o3rHNQKrpwjhyA8/0ta/STyEZPMW/VKcc4Jr
cRK4BXI4+IGArHdqS8eHYYvV45pOdSdxKZeIZzDGiXJwfuxcXw5e/OwnhUkc6HH8bur/zf8DOJXM
L1V2vRpqS6YkjBGLPat5p8TCv1HlLPaUQ1NZkw==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EjRL4K6uOKi/WhAeM6H9zl9LzSMNyfFzq8msJ7j7ZjA=</DigestValue>
      </Reference>
      <Reference URI="/xl/comments1.xml?ContentType=application/vnd.openxmlformats-officedocument.spreadsheetml.comments+xml">
        <DigestMethod Algorithm="http://www.w3.org/2001/04/xmlenc#sha256"/>
        <DigestValue>fekLeQAFO5O9cSOLTv+Sfg/IiJFqPAJ/JyPpwmP6t10=</DigestValue>
      </Reference>
      <Reference URI="/xl/comments2.xml?ContentType=application/vnd.openxmlformats-officedocument.spreadsheetml.comments+xml">
        <DigestMethod Algorithm="http://www.w3.org/2001/04/xmlenc#sha256"/>
        <DigestValue>Af6w+VJxrqJW6c1H8W37gwMUlE40zWtG5Lvm+uA1qPU=</DigestValue>
      </Reference>
      <Reference URI="/xl/comments3.xml?ContentType=application/vnd.openxmlformats-officedocument.spreadsheetml.comments+xml">
        <DigestMethod Algorithm="http://www.w3.org/2001/04/xmlenc#sha256"/>
        <DigestValue>AiqApQjik6DW5+DtxheQvDYIv6JsLj6t6fvUkU+HVfE=</DigestValue>
      </Reference>
      <Reference URI="/xl/comments4.xml?ContentType=application/vnd.openxmlformats-officedocument.spreadsheetml.comments+xml">
        <DigestMethod Algorithm="http://www.w3.org/2001/04/xmlenc#sha256"/>
        <DigestValue>3eF5KwGC8VOJesEyo+rxXUsZRwH+7PJGCCZuV0G+U4I=</DigestValue>
      </Reference>
      <Reference URI="/xl/comments5.xml?ContentType=application/vnd.openxmlformats-officedocument.spreadsheetml.comments+xml">
        <DigestMethod Algorithm="http://www.w3.org/2001/04/xmlenc#sha256"/>
        <DigestValue>mhhrk9gZpcDZFgAWVuhLeB6e4eZIa/+PQq7oUX9Wc6g=</DigestValue>
      </Reference>
      <Reference URI="/xl/comments6.xml?ContentType=application/vnd.openxmlformats-officedocument.spreadsheetml.comments+xml">
        <DigestMethod Algorithm="http://www.w3.org/2001/04/xmlenc#sha256"/>
        <DigestValue>FSvBfKXmWR9XyQKdhR5yZcLX+vsrw+7H+AayJXwp3KE=</DigestValue>
      </Reference>
      <Reference URI="/xl/comments7.xml?ContentType=application/vnd.openxmlformats-officedocument.spreadsheetml.comments+xml">
        <DigestMethod Algorithm="http://www.w3.org/2001/04/xmlenc#sha256"/>
        <DigestValue>7d+HwiMAre3px5/dawad9hmPnJ7o8hrVgQCdRHZCKtY=</DigestValue>
      </Reference>
      <Reference URI="/xl/comments8.xml?ContentType=application/vnd.openxmlformats-officedocument.spreadsheetml.comments+xml">
        <DigestMethod Algorithm="http://www.w3.org/2001/04/xmlenc#sha256"/>
        <DigestValue>3N/O9dRL56zxMpskLxZGtrGurvXVsEdufD2hv37fuUY=</DigestValue>
      </Reference>
      <Reference URI="/xl/drawings/vmlDrawing1.vml?ContentType=application/vnd.openxmlformats-officedocument.vmlDrawing">
        <DigestMethod Algorithm="http://www.w3.org/2001/04/xmlenc#sha256"/>
        <DigestValue>i9sC6Fszj9Jr70Ue66fuJBEV4OfDbi7oOuQzC7dwPqM=</DigestValue>
      </Reference>
      <Reference URI="/xl/drawings/vmlDrawing2.vml?ContentType=application/vnd.openxmlformats-officedocument.vmlDrawing">
        <DigestMethod Algorithm="http://www.w3.org/2001/04/xmlenc#sha256"/>
        <DigestValue>HCG3ThyxD/0DD05dOr/6cwTcnYlTjvV5JwcoNDp3wXM=</DigestValue>
      </Reference>
      <Reference URI="/xl/drawings/vmlDrawing3.vml?ContentType=application/vnd.openxmlformats-officedocument.vmlDrawing">
        <DigestMethod Algorithm="http://www.w3.org/2001/04/xmlenc#sha256"/>
        <DigestValue>XFrIWbiRpYiZmgGjHMQg6+8omQHmPhyMlZCJdungaG8=</DigestValue>
      </Reference>
      <Reference URI="/xl/drawings/vmlDrawing4.vml?ContentType=application/vnd.openxmlformats-officedocument.vmlDrawing">
        <DigestMethod Algorithm="http://www.w3.org/2001/04/xmlenc#sha256"/>
        <DigestValue>09lVXnpiEZxX6emmWJMHtIkwqsSio1z1c7+6DjOIzzg=</DigestValue>
      </Reference>
      <Reference URI="/xl/drawings/vmlDrawing5.vml?ContentType=application/vnd.openxmlformats-officedocument.vmlDrawing">
        <DigestMethod Algorithm="http://www.w3.org/2001/04/xmlenc#sha256"/>
        <DigestValue>0zFuo3VXQ3s2+jnx7zCyphVk91rRJO1eatA6MpAsUiU=</DigestValue>
      </Reference>
      <Reference URI="/xl/drawings/vmlDrawing6.vml?ContentType=application/vnd.openxmlformats-officedocument.vmlDrawing">
        <DigestMethod Algorithm="http://www.w3.org/2001/04/xmlenc#sha256"/>
        <DigestValue>+gZxsCFaoWuBvaTfgkVK6Voh4OMKZ+wtz0unyKbkeyU=</DigestValue>
      </Reference>
      <Reference URI="/xl/drawings/vmlDrawing7.vml?ContentType=application/vnd.openxmlformats-officedocument.vmlDrawing">
        <DigestMethod Algorithm="http://www.w3.org/2001/04/xmlenc#sha256"/>
        <DigestValue>ng+uuOO1SO9cdNB0A3V42q13D7WmlF4gQe1NDKMRQMI=</DigestValue>
      </Reference>
      <Reference URI="/xl/drawings/vmlDrawing8.vml?ContentType=application/vnd.openxmlformats-officedocument.vmlDrawing">
        <DigestMethod Algorithm="http://www.w3.org/2001/04/xmlenc#sha256"/>
        <DigestValue>/qVO6xGq76mCgldjSqtEYYbmTZ9+xxwu3rID++NqtAU=</DigestValue>
      </Reference>
      <Reference URI="/xl/sharedStrings.xml?ContentType=application/vnd.openxmlformats-officedocument.spreadsheetml.sharedStrings+xml">
        <DigestMethod Algorithm="http://www.w3.org/2001/04/xmlenc#sha256"/>
        <DigestValue>zVKy71s2J+2SwVzMmNmAYMNGbDuJL2FYfHRasWk+f7U=</DigestValue>
      </Reference>
      <Reference URI="/xl/styles.xml?ContentType=application/vnd.openxmlformats-officedocument.spreadsheetml.styles+xml">
        <DigestMethod Algorithm="http://www.w3.org/2001/04/xmlenc#sha256"/>
        <DigestValue>GRP38GjitwRLSFNeXdpKRGGZ05MFuaJRXcLw3kxJcM4=</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EviQN57sz2m94MdRcfqiR0l/AeTtO44bnrPOVKh5Duw=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RXXLKTiFXMSKYXVhBCMM9UET0XuMzLiu4ew+TyiV164=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WN4OlkMOyaxTpO+zyVj0rtu2vbkrjkXc+kg7A0Yi3+E=</DigestValue>
      </Reference>
      <Reference URI="/xl/worksheets/sheet10.xml?ContentType=application/vnd.openxmlformats-officedocument.spreadsheetml.worksheet+xml">
        <DigestMethod Algorithm="http://www.w3.org/2001/04/xmlenc#sha256"/>
        <DigestValue>YLZ/S5UrS+KFvcKW77VO0NuWYwKn7QBQoHULgwQoLRs=</DigestValue>
      </Reference>
      <Reference URI="/xl/worksheets/sheet2.xml?ContentType=application/vnd.openxmlformats-officedocument.spreadsheetml.worksheet+xml">
        <DigestMethod Algorithm="http://www.w3.org/2001/04/xmlenc#sha256"/>
        <DigestValue>Y102bqt1ZBz7PaE8Rt7s9PJdD09cAvMFU4+Lb7EtFEg=</DigestValue>
      </Reference>
      <Reference URI="/xl/worksheets/sheet3.xml?ContentType=application/vnd.openxmlformats-officedocument.spreadsheetml.worksheet+xml">
        <DigestMethod Algorithm="http://www.w3.org/2001/04/xmlenc#sha256"/>
        <DigestValue>PELdw6PW4XdbjLJ2bNgHiAkFUirxzGE1K9dlzkuihJ8=</DigestValue>
      </Reference>
      <Reference URI="/xl/worksheets/sheet4.xml?ContentType=application/vnd.openxmlformats-officedocument.spreadsheetml.worksheet+xml">
        <DigestMethod Algorithm="http://www.w3.org/2001/04/xmlenc#sha256"/>
        <DigestValue>JIySVcd9PVdGUaa9ieuLxZGAnb9r7qq+4YfiVISxf60=</DigestValue>
      </Reference>
      <Reference URI="/xl/worksheets/sheet5.xml?ContentType=application/vnd.openxmlformats-officedocument.spreadsheetml.worksheet+xml">
        <DigestMethod Algorithm="http://www.w3.org/2001/04/xmlenc#sha256"/>
        <DigestValue>i5JJBwf4K+b49ejylhOTWYV7IBgHXXliTNWinQMnUOo=</DigestValue>
      </Reference>
      <Reference URI="/xl/worksheets/sheet6.xml?ContentType=application/vnd.openxmlformats-officedocument.spreadsheetml.worksheet+xml">
        <DigestMethod Algorithm="http://www.w3.org/2001/04/xmlenc#sha256"/>
        <DigestValue>7yvb4J4dcvyk792A8AFTvcEN/oDVVB9UQA24l1HMD6A=</DigestValue>
      </Reference>
      <Reference URI="/xl/worksheets/sheet7.xml?ContentType=application/vnd.openxmlformats-officedocument.spreadsheetml.worksheet+xml">
        <DigestMethod Algorithm="http://www.w3.org/2001/04/xmlenc#sha256"/>
        <DigestValue>Oa4cughl09tPVCHcleun8li19OJiyXoNITBFhkLhW6U=</DigestValue>
      </Reference>
      <Reference URI="/xl/worksheets/sheet8.xml?ContentType=application/vnd.openxmlformats-officedocument.spreadsheetml.worksheet+xml">
        <DigestMethod Algorithm="http://www.w3.org/2001/04/xmlenc#sha256"/>
        <DigestValue>YB5dlvITQtFNWMSqPnXCtzgkeQMT3ShTGAv+JKztQgw=</DigestValue>
      </Reference>
      <Reference URI="/xl/worksheets/sheet9.xml?ContentType=application/vnd.openxmlformats-officedocument.spreadsheetml.worksheet+xml">
        <DigestMethod Algorithm="http://www.w3.org/2001/04/xmlenc#sha256"/>
        <DigestValue>CK3sS0JckvRj9I0c4EZwjJ1rgSmlGytCGBAz/oHBERQ=</DigestValue>
      </Reference>
    </Manifest>
    <SignatureProperties>
      <SignatureProperty Id="idSignatureTime" Target="#idPackageSignature">
        <mdssi:SignatureTime xmlns:mdssi="http://schemas.openxmlformats.org/package/2006/digital-signature">
          <mdssi:Format>YYYY-MM-DDThh:mm:ssTZD</mdssi:Format>
          <mdssi:Value>2026-01-19T10:11:59Z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2026-01-19T10:11:59Z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Tong quat</vt:lpstr>
      <vt:lpstr>BCTaiSan_06027</vt:lpstr>
      <vt:lpstr>BCKetQuaHoatDong_06028</vt:lpstr>
      <vt:lpstr>BCDanhMucDauTu_06029</vt:lpstr>
      <vt:lpstr>BCHoatDongVay_06026</vt:lpstr>
      <vt:lpstr>Khac_06030</vt:lpstr>
      <vt:lpstr>TKGD_NguoiLienQuan</vt:lpstr>
      <vt:lpstr>TKGD_BDS</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dc:creator>
  <cp:lastModifiedBy>Trang IB. Le Thi Huyen</cp:lastModifiedBy>
  <dcterms:created xsi:type="dcterms:W3CDTF">2024-09-26T11:22:40Z</dcterms:created>
  <dcterms:modified xsi:type="dcterms:W3CDTF">2026-01-19T10:11:57Z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76274c26-8161-4bde-aa07-b2b522e14278_Enabled">
    <vt:lpwstr>true</vt:lpwstr>
  </property>
  <property fmtid="{D5CDD505-2E9C-101B-9397-08002B2CF9AE}" pid="5" name="MSIP_Label_76274c26-8161-4bde-aa07-b2b522e14278_SetDate">
    <vt:lpwstr>2024-09-26T11:22:40Z</vt:lpwstr>
  </property>
  <property fmtid="{D5CDD505-2E9C-101B-9397-08002B2CF9AE}" pid="6" name="MSIP_Label_76274c26-8161-4bde-aa07-b2b522e14278_Method">
    <vt:lpwstr>Standard</vt:lpwstr>
  </property>
  <property fmtid="{D5CDD505-2E9C-101B-9397-08002B2CF9AE}" pid="7" name="MSIP_Label_76274c26-8161-4bde-aa07-b2b522e14278_Name">
    <vt:lpwstr>Label Only</vt:lpwstr>
  </property>
  <property fmtid="{D5CDD505-2E9C-101B-9397-08002B2CF9AE}" pid="8" name="MSIP_Label_76274c26-8161-4bde-aa07-b2b522e14278_SiteId">
    <vt:lpwstr>b44900f1-2def-4c3b-9ec6-9020d604e19e</vt:lpwstr>
  </property>
  <property fmtid="{D5CDD505-2E9C-101B-9397-08002B2CF9AE}" pid="9" name="MSIP_Label_76274c26-8161-4bde-aa07-b2b522e14278_ActionId">
    <vt:lpwstr>69c5d843-f8e7-4dee-8664-f7295ea56f9f</vt:lpwstr>
  </property>
  <property fmtid="{D5CDD505-2E9C-101B-9397-08002B2CF9AE}" pid="10" name="MSIP_Label_76274c26-8161-4bde-aa07-b2b522e14278_ContentBits">
    <vt:lpwstr>0</vt:lpwstr>
  </property>
</Properties>
</file>