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comments2.xml" ContentType="application/vnd.openxmlformats-officedocument.spreadsheetml.comments+xml"/>
  <Override PartName="/docProps/app.xml" ContentType="application/vnd.openxmlformats-officedocument.extended-properties+xml"/>
  <Override PartName="/xl/comments1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docProps/custom.xml" ContentType="application/vnd.openxmlformats-officedocument.custom-properties+xml"/>
  <Override PartName="/xl/calcChain.xml" ContentType="application/vnd.openxmlformats-officedocument.spreadsheetml.calcChain+xml"/>
  <Override PartName="/_xmlsignatures/sig1.xml" ContentType="application/vnd.openxmlformats-package.digital-signature-xmlsignature+xml"/>
  <Override PartName="/docProps/core.xml" ContentType="application/vnd.openxmlformats-package.core-properties+xml"/>
  <Override PartName="/docMetadata/LabelInfo.xml" ContentType="application/vnd.ms-office.classificationlabels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digital-signature/origin" Target="_xmlsignatures/origin.sigs"/><Relationship Id="rId1" Type="http://schemas.openxmlformats.org/officeDocument/2006/relationships/officeDocument" Target="xl/workbook.xml"/><Relationship Id="rId6" Type="http://schemas.microsoft.com/office/2020/02/relationships/classificationlabels" Target="docMetadata/LabelInfo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BAU\CBTT\BC Quý\TCEF\"/>
    </mc:Choice>
  </mc:AlternateContent>
  <bookViews>
    <workbookView xWindow="-108" yWindow="-108" windowWidth="19416" windowHeight="10296"/>
  </bookViews>
  <sheets>
    <sheet name="Tong quat" sheetId="1" r:id="rId1"/>
    <sheet name="BCThuNhap_06203" sheetId="2" r:id="rId2"/>
    <sheet name="BCTinhHinhTaiChinh_06105" sheetId="3" r:id="rId3"/>
    <sheet name="BCLCTT_06106" sheetId="4" r:id="rId4"/>
    <sheet name="BCLCGT_06262" sheetId="5" r:id="rId5"/>
    <sheet name="SheetHidden" sheetId="6" state="hidden" r:id="rId6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" i="6" l="1"/>
  <c r="A2" i="6"/>
  <c r="A3" i="6"/>
  <c r="A4" i="6"/>
  <c r="A5" i="6"/>
  <c r="A6" i="6"/>
  <c r="A7" i="6"/>
  <c r="A8" i="6"/>
  <c r="A9" i="6"/>
  <c r="A10" i="6"/>
  <c r="A11" i="6"/>
  <c r="A12" i="6"/>
  <c r="A13" i="6"/>
  <c r="A14" i="6"/>
  <c r="A15" i="6"/>
  <c r="A16" i="6"/>
  <c r="A17" i="6"/>
  <c r="A18" i="6"/>
  <c r="A19" i="6"/>
  <c r="A20" i="6"/>
  <c r="A21" i="6"/>
  <c r="A22" i="6"/>
  <c r="A23" i="6"/>
  <c r="A24" i="6"/>
  <c r="A25" i="6"/>
  <c r="A26" i="6"/>
  <c r="A27" i="6"/>
  <c r="A28" i="6"/>
  <c r="A29" i="6"/>
  <c r="A30" i="6"/>
  <c r="A31" i="6"/>
  <c r="A32" i="6"/>
  <c r="A33" i="6"/>
  <c r="A34" i="6"/>
  <c r="A35" i="6"/>
  <c r="A36" i="6"/>
  <c r="A37" i="6"/>
  <c r="A38" i="6"/>
  <c r="A39" i="6"/>
  <c r="A40" i="6"/>
  <c r="A41" i="6"/>
  <c r="A42" i="6"/>
  <c r="A43" i="6"/>
  <c r="A44" i="6"/>
  <c r="A45" i="6"/>
  <c r="A46" i="6"/>
  <c r="A47" i="6"/>
  <c r="A48" i="6"/>
  <c r="A49" i="6"/>
  <c r="A50" i="6"/>
  <c r="A51" i="6"/>
  <c r="A52" i="6"/>
  <c r="A53" i="6"/>
  <c r="A54" i="6"/>
  <c r="A55" i="6"/>
  <c r="A56" i="6"/>
  <c r="A57" i="6"/>
  <c r="A58" i="6"/>
  <c r="A59" i="6"/>
  <c r="A60" i="6"/>
  <c r="A61" i="6"/>
  <c r="A62" i="6"/>
  <c r="A63" i="6"/>
  <c r="A64" i="6"/>
  <c r="A65" i="6"/>
  <c r="A66" i="6"/>
  <c r="A67" i="6"/>
  <c r="A68" i="6"/>
  <c r="A69" i="6"/>
  <c r="A70" i="6"/>
  <c r="A71" i="6"/>
  <c r="A72" i="6"/>
  <c r="A73" i="6"/>
  <c r="A74" i="6"/>
  <c r="A75" i="6"/>
  <c r="A76" i="6"/>
  <c r="A77" i="6"/>
  <c r="A78" i="6"/>
  <c r="A79" i="6"/>
  <c r="A80" i="6"/>
  <c r="A81" i="6"/>
  <c r="A82" i="6"/>
  <c r="A83" i="6"/>
  <c r="A84" i="6"/>
  <c r="A85" i="6"/>
  <c r="A86" i="6"/>
  <c r="A87" i="6"/>
  <c r="A88" i="6"/>
  <c r="A89" i="6"/>
  <c r="A90" i="6"/>
  <c r="A91" i="6"/>
  <c r="A92" i="6"/>
  <c r="A93" i="6"/>
  <c r="A94" i="6"/>
  <c r="A95" i="6"/>
  <c r="A96" i="6"/>
  <c r="A97" i="6"/>
  <c r="A98" i="6"/>
  <c r="A99" i="6"/>
  <c r="A100" i="6"/>
  <c r="A101" i="6"/>
  <c r="A102" i="6"/>
  <c r="A103" i="6"/>
  <c r="A104" i="6"/>
  <c r="A105" i="6"/>
  <c r="A106" i="6"/>
  <c r="A107" i="6"/>
  <c r="A108" i="6"/>
  <c r="A109" i="6"/>
  <c r="A110" i="6"/>
  <c r="A111" i="6"/>
  <c r="A112" i="6"/>
  <c r="A113" i="6"/>
  <c r="A114" i="6"/>
  <c r="A115" i="6"/>
  <c r="A116" i="6"/>
  <c r="A117" i="6"/>
  <c r="A118" i="6"/>
  <c r="A119" i="6"/>
  <c r="A120" i="6"/>
  <c r="A121" i="6"/>
  <c r="A122" i="6"/>
  <c r="A123" i="6"/>
  <c r="A124" i="6"/>
  <c r="A125" i="6"/>
  <c r="A126" i="6"/>
  <c r="A127" i="6"/>
  <c r="A128" i="6"/>
  <c r="A129" i="6"/>
  <c r="A130" i="6"/>
  <c r="A131" i="6"/>
  <c r="A132" i="6"/>
  <c r="A133" i="6"/>
  <c r="A134" i="6"/>
  <c r="A135" i="6"/>
  <c r="A136" i="6"/>
  <c r="A137" i="6"/>
  <c r="A138" i="6"/>
  <c r="A139" i="6"/>
  <c r="A140" i="6"/>
  <c r="A141" i="6"/>
  <c r="A142" i="6"/>
  <c r="A143" i="6"/>
  <c r="A144" i="6"/>
  <c r="A145" i="6"/>
  <c r="A146" i="6"/>
  <c r="A147" i="6"/>
  <c r="A148" i="6"/>
  <c r="A149" i="6"/>
  <c r="A150" i="6"/>
  <c r="A151" i="6"/>
  <c r="A152" i="6"/>
  <c r="A153" i="6"/>
  <c r="A154" i="6"/>
  <c r="A155" i="6"/>
  <c r="A156" i="6"/>
  <c r="A157" i="6"/>
  <c r="A158" i="6"/>
  <c r="A159" i="6"/>
  <c r="A160" i="6"/>
  <c r="A161" i="6"/>
  <c r="A162" i="6"/>
  <c r="A163" i="6"/>
  <c r="A164" i="6"/>
  <c r="A165" i="6"/>
  <c r="A166" i="6"/>
  <c r="A167" i="6"/>
  <c r="A168" i="6"/>
  <c r="A169" i="6"/>
  <c r="A170" i="6"/>
  <c r="A171" i="6"/>
  <c r="A172" i="6"/>
  <c r="A173" i="6"/>
  <c r="A174" i="6"/>
  <c r="A175" i="6"/>
  <c r="A176" i="6"/>
  <c r="A177" i="6"/>
  <c r="A178" i="6"/>
  <c r="A179" i="6"/>
  <c r="A180" i="6"/>
  <c r="A181" i="6"/>
  <c r="A182" i="6"/>
  <c r="A183" i="6"/>
  <c r="A184" i="6"/>
  <c r="A185" i="6"/>
  <c r="A186" i="6"/>
  <c r="A187" i="6"/>
  <c r="A188" i="6"/>
  <c r="A189" i="6"/>
  <c r="A190" i="6"/>
  <c r="A191" i="6"/>
  <c r="A192" i="6"/>
  <c r="A193" i="6"/>
  <c r="A194" i="6"/>
  <c r="A195" i="6"/>
  <c r="A196" i="6"/>
  <c r="A197" i="6"/>
  <c r="A198" i="6"/>
  <c r="A199" i="6"/>
  <c r="A200" i="6"/>
  <c r="A201" i="6"/>
  <c r="A202" i="6"/>
  <c r="A203" i="6"/>
  <c r="A204" i="6"/>
  <c r="A205" i="6"/>
  <c r="A206" i="6"/>
  <c r="A207" i="6"/>
  <c r="A208" i="6"/>
  <c r="A209" i="6"/>
  <c r="A210" i="6"/>
  <c r="A211" i="6"/>
  <c r="A212" i="6"/>
  <c r="A213" i="6"/>
  <c r="A214" i="6"/>
  <c r="A215" i="6"/>
  <c r="A216" i="6"/>
  <c r="A217" i="6"/>
  <c r="A218" i="6"/>
  <c r="A219" i="6"/>
  <c r="A220" i="6"/>
  <c r="A221" i="6"/>
  <c r="A222" i="6"/>
  <c r="A223" i="6"/>
  <c r="A224" i="6"/>
  <c r="A225" i="6"/>
  <c r="A226" i="6"/>
  <c r="A227" i="6"/>
  <c r="A228" i="6"/>
  <c r="A229" i="6"/>
  <c r="A230" i="6"/>
  <c r="A231" i="6"/>
  <c r="A232" i="6"/>
  <c r="A233" i="6"/>
  <c r="A234" i="6"/>
  <c r="A235" i="6"/>
  <c r="A236" i="6"/>
  <c r="A237" i="6"/>
  <c r="A238" i="6"/>
  <c r="A239" i="6"/>
  <c r="A240" i="6"/>
  <c r="A241" i="6"/>
  <c r="A242" i="6"/>
  <c r="A243" i="6"/>
  <c r="A244" i="6"/>
  <c r="A245" i="6"/>
  <c r="A246" i="6"/>
  <c r="A247" i="6"/>
  <c r="A248" i="6"/>
  <c r="A249" i="6"/>
  <c r="A250" i="6"/>
  <c r="A251" i="6"/>
  <c r="A252" i="6"/>
  <c r="A253" i="6"/>
  <c r="A254" i="6"/>
  <c r="A255" i="6"/>
  <c r="A256" i="6"/>
  <c r="A257" i="6"/>
  <c r="A258" i="6"/>
  <c r="A259" i="6"/>
  <c r="A260" i="6"/>
  <c r="A261" i="6"/>
  <c r="A262" i="6"/>
  <c r="A263" i="6"/>
  <c r="A264" i="6"/>
  <c r="A265" i="6"/>
  <c r="A266" i="6"/>
  <c r="A267" i="6"/>
  <c r="A268" i="6"/>
  <c r="A269" i="6"/>
  <c r="A270" i="6"/>
  <c r="A271" i="6"/>
  <c r="A272" i="6"/>
  <c r="A273" i="6"/>
  <c r="A274" i="6"/>
  <c r="A275" i="6"/>
  <c r="A276" i="6"/>
  <c r="A277" i="6"/>
  <c r="A278" i="6"/>
  <c r="A279" i="6"/>
  <c r="A280" i="6"/>
  <c r="A281" i="6"/>
  <c r="A282" i="6"/>
  <c r="A283" i="6"/>
  <c r="A284" i="6"/>
  <c r="A285" i="6"/>
  <c r="A286" i="6"/>
  <c r="A287" i="6"/>
  <c r="A288" i="6"/>
  <c r="A289" i="6"/>
  <c r="A290" i="6"/>
  <c r="A291" i="6"/>
  <c r="A292" i="6"/>
  <c r="A293" i="6"/>
  <c r="A294" i="6"/>
  <c r="A295" i="6"/>
  <c r="A296" i="6"/>
  <c r="A297" i="6"/>
  <c r="A298" i="6"/>
  <c r="A299" i="6"/>
  <c r="A300" i="6"/>
  <c r="A301" i="6"/>
  <c r="A302" i="6"/>
  <c r="A303" i="6"/>
  <c r="A304" i="6"/>
  <c r="A305" i="6"/>
  <c r="A306" i="6"/>
  <c r="A307" i="6"/>
  <c r="A308" i="6"/>
  <c r="A309" i="6"/>
  <c r="A310" i="6"/>
  <c r="A311" i="6"/>
  <c r="A312" i="6"/>
  <c r="A313" i="6"/>
  <c r="A314" i="6"/>
  <c r="A315" i="6"/>
  <c r="A316" i="6"/>
  <c r="A317" i="6"/>
  <c r="A318" i="6"/>
  <c r="A319" i="6"/>
  <c r="A320" i="6"/>
  <c r="A321" i="6"/>
  <c r="A322" i="6"/>
  <c r="A323" i="6"/>
  <c r="A324" i="6"/>
  <c r="A325" i="6"/>
  <c r="A326" i="6"/>
  <c r="A327" i="6"/>
  <c r="A328" i="6"/>
  <c r="A329" i="6"/>
  <c r="A330" i="6"/>
  <c r="A331" i="6"/>
  <c r="A332" i="6"/>
  <c r="A333" i="6"/>
  <c r="A334" i="6"/>
  <c r="A335" i="6"/>
  <c r="A336" i="6"/>
  <c r="A337" i="6"/>
  <c r="A338" i="6"/>
  <c r="A339" i="6"/>
  <c r="A340" i="6"/>
  <c r="A341" i="6"/>
  <c r="A342" i="6"/>
  <c r="A343" i="6"/>
  <c r="A344" i="6"/>
  <c r="A345" i="6"/>
  <c r="A346" i="6"/>
  <c r="A347" i="6"/>
  <c r="A348" i="6"/>
  <c r="A349" i="6"/>
  <c r="A350" i="6"/>
  <c r="A351" i="6"/>
  <c r="A352" i="6"/>
  <c r="A353" i="6"/>
  <c r="A354" i="6"/>
  <c r="A355" i="6"/>
  <c r="A356" i="6"/>
  <c r="A357" i="6"/>
  <c r="A358" i="6"/>
  <c r="A359" i="6"/>
  <c r="A360" i="6"/>
  <c r="A361" i="6"/>
  <c r="A362" i="6"/>
  <c r="A363" i="6"/>
  <c r="A364" i="6"/>
  <c r="A365" i="6"/>
  <c r="A366" i="6"/>
  <c r="A367" i="6"/>
  <c r="A368" i="6"/>
  <c r="A369" i="6"/>
  <c r="A370" i="6"/>
  <c r="A371" i="6"/>
  <c r="A372" i="6"/>
  <c r="A373" i="6"/>
  <c r="A374" i="6"/>
  <c r="A375" i="6"/>
  <c r="A376" i="6"/>
  <c r="A377" i="6"/>
  <c r="A378" i="6"/>
  <c r="A379" i="6"/>
  <c r="A380" i="6"/>
  <c r="A381" i="6"/>
  <c r="A382" i="6"/>
  <c r="A383" i="6"/>
  <c r="A384" i="6"/>
  <c r="A385" i="6"/>
  <c r="A386" i="6"/>
  <c r="A387" i="6"/>
  <c r="A388" i="6"/>
  <c r="A389" i="6"/>
  <c r="A390" i="6"/>
  <c r="A391" i="6"/>
  <c r="A392" i="6"/>
  <c r="A393" i="6"/>
  <c r="A394" i="6"/>
  <c r="A395" i="6"/>
  <c r="A396" i="6"/>
  <c r="A397" i="6"/>
  <c r="A398" i="6"/>
  <c r="A399" i="6"/>
  <c r="A400" i="6"/>
  <c r="A401" i="6"/>
  <c r="A402" i="6"/>
  <c r="A403" i="6"/>
  <c r="A404" i="6"/>
  <c r="A405" i="6"/>
  <c r="A406" i="6"/>
  <c r="A407" i="6"/>
  <c r="A408" i="6"/>
  <c r="A409" i="6"/>
  <c r="A410" i="6"/>
  <c r="A411" i="6"/>
  <c r="A412" i="6"/>
  <c r="A413" i="6"/>
  <c r="A414" i="6"/>
  <c r="A415" i="6"/>
  <c r="A416" i="6"/>
  <c r="A417" i="6"/>
  <c r="A418" i="6"/>
  <c r="A419" i="6"/>
  <c r="A420" i="6"/>
  <c r="A421" i="6"/>
  <c r="A422" i="6"/>
  <c r="A423" i="6"/>
  <c r="A424" i="6"/>
  <c r="A425" i="6"/>
  <c r="A426" i="6"/>
  <c r="A427" i="6"/>
  <c r="A428" i="6"/>
  <c r="A429" i="6"/>
  <c r="A430" i="6"/>
  <c r="A431" i="6"/>
  <c r="A432" i="6"/>
  <c r="A433" i="6"/>
  <c r="A434" i="6"/>
  <c r="A435" i="6"/>
  <c r="A436" i="6"/>
  <c r="A437" i="6"/>
  <c r="A438" i="6"/>
  <c r="A439" i="6"/>
  <c r="A440" i="6"/>
  <c r="A441" i="6"/>
  <c r="A442" i="6"/>
  <c r="A443" i="6"/>
  <c r="A444" i="6"/>
  <c r="A445" i="6"/>
  <c r="A446" i="6"/>
  <c r="A447" i="6"/>
  <c r="A448" i="6"/>
  <c r="A449" i="6"/>
  <c r="A450" i="6"/>
  <c r="A451" i="6"/>
  <c r="A452" i="6"/>
  <c r="A453" i="6"/>
  <c r="A454" i="6"/>
  <c r="A455" i="6"/>
  <c r="A456" i="6"/>
  <c r="A457" i="6"/>
  <c r="A458" i="6"/>
  <c r="A459" i="6"/>
  <c r="A460" i="6"/>
  <c r="A461" i="6"/>
  <c r="A462" i="6"/>
  <c r="A463" i="6"/>
  <c r="A464" i="6"/>
  <c r="A465" i="6"/>
  <c r="A466" i="6"/>
  <c r="A467" i="6"/>
  <c r="A468" i="6"/>
  <c r="A469" i="6"/>
  <c r="A470" i="6"/>
  <c r="A471" i="6"/>
  <c r="A472" i="6"/>
  <c r="A473" i="6"/>
  <c r="A474" i="6"/>
  <c r="A475" i="6"/>
  <c r="A476" i="6"/>
  <c r="A477" i="6"/>
  <c r="A478" i="6"/>
  <c r="A479" i="6"/>
  <c r="A480" i="6"/>
  <c r="A481" i="6"/>
  <c r="A482" i="6"/>
  <c r="A483" i="6"/>
  <c r="A484" i="6"/>
  <c r="A485" i="6"/>
  <c r="A486" i="6"/>
  <c r="A487" i="6"/>
  <c r="A488" i="6"/>
  <c r="A489" i="6"/>
  <c r="A490" i="6"/>
  <c r="A491" i="6"/>
  <c r="A492" i="6"/>
  <c r="A493" i="6"/>
  <c r="A494" i="6"/>
  <c r="A495" i="6"/>
  <c r="A496" i="6"/>
  <c r="A497" i="6"/>
  <c r="A498" i="6"/>
  <c r="A499" i="6"/>
  <c r="A500" i="6"/>
  <c r="A501" i="6"/>
  <c r="A502" i="6"/>
  <c r="A503" i="6"/>
  <c r="A504" i="6"/>
  <c r="A505" i="6"/>
  <c r="A506" i="6"/>
  <c r="A507" i="6"/>
  <c r="A508" i="6"/>
  <c r="A509" i="6"/>
  <c r="A510" i="6"/>
  <c r="A511" i="6"/>
  <c r="A512" i="6"/>
  <c r="A513" i="6"/>
  <c r="A514" i="6"/>
  <c r="A515" i="6"/>
  <c r="A516" i="6"/>
  <c r="A517" i="6"/>
  <c r="A518" i="6"/>
  <c r="A519" i="6"/>
  <c r="A520" i="6"/>
  <c r="A521" i="6"/>
  <c r="A522" i="6"/>
  <c r="A523" i="6"/>
</calcChain>
</file>

<file path=xl/comments1.xml><?xml version="1.0" encoding="utf-8"?>
<comments xmlns="http://schemas.openxmlformats.org/spreadsheetml/2006/main">
  <authors>
    <author/>
  </authors>
  <commentList>
    <comment ref="C3" authorId="0" shapeId="0">
      <text>
        <r>
          <rPr>
            <sz val="10"/>
            <rFont val="Arial"/>
          </rPr>
          <t>Ô chỉ tiêu có định dạng ký tự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F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G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</rPr>
          <t>Ô chỉ tiêu có định dạng ký tự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F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G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</rPr>
          <t>Ô chỉ tiêu có định dạng ký tự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F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G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</rPr>
          <t>Ô chỉ tiêu có định dạng ký tự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F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G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</rPr>
          <t>Ô chỉ tiêu có định dạng ký tự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F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G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</rPr>
          <t>Ô chỉ tiêu có định dạng ký tự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F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G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</rPr>
          <t>Ô chỉ tiêu có định dạng ký tự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F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G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</rPr>
          <t>Ô chỉ tiêu có định dạng ký tự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F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G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</rPr>
          <t>Ô chỉ tiêu có định dạng ký tự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F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G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</rPr>
          <t>Ô chỉ tiêu có định dạng ký tự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F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G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</rPr>
          <t>Ô chỉ tiêu có định dạng ký tự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F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G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</rPr>
          <t>Ô chỉ tiêu có định dạng ký tự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F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G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</rPr>
          <t>Ô chỉ tiêu có định dạng ký tự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F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G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</rPr>
          <t>Ô chỉ tiêu có định dạng ký tự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F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G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</rPr>
          <t>Ô chỉ tiêu có định dạng ký tự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F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G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</rPr>
          <t>Ô chỉ tiêu có định dạng ký tự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F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G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</rPr>
          <t>Ô chỉ tiêu có định dạng ký tự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F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G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</rPr>
          <t>Ô chỉ tiêu có định dạng ký tự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F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G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</rPr>
          <t>Ô chỉ tiêu có định dạng ký tự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F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G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</rPr>
          <t>Ô chỉ tiêu có định dạng ký tự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F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G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</rPr>
          <t>Ô chỉ tiêu có định dạng ký tự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F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G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</rPr>
          <t>Ô chỉ tiêu có định dạng ký tự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F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G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</rPr>
          <t>Ô chỉ tiêu có định dạng ký tự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F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G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</rPr>
          <t>Ô chỉ tiêu có định dạng ký tự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F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G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</rPr>
          <t>Ô chỉ tiêu có định dạng ký tự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F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G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</rPr>
          <t>Ô chỉ tiêu có định dạng ký tự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F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G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</rPr>
          <t>Ô chỉ tiêu có định dạng ký tự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F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G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</rPr>
          <t>Ô chỉ tiêu có định dạng ký tự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F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G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</rPr>
          <t>Ô chỉ tiêu có định dạng ký tự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F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G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</rPr>
          <t>Ô chỉ tiêu có định dạng ký tự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F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G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3" authorId="0" shapeId="0">
      <text>
        <r>
          <rPr>
            <sz val="10"/>
            <rFont val="Arial"/>
          </rPr>
          <t>Ô chỉ tiêu có định dạng ký tự</t>
        </r>
      </text>
    </comment>
    <comment ref="D3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3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F3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G3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4" authorId="0" shapeId="0">
      <text>
        <r>
          <rPr>
            <sz val="10"/>
            <rFont val="Arial"/>
          </rPr>
          <t>Ô chỉ tiêu có định dạng ký tự</t>
        </r>
      </text>
    </comment>
    <comment ref="D3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3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F3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G3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5" authorId="0" shapeId="0">
      <text>
        <r>
          <rPr>
            <sz val="10"/>
            <rFont val="Arial"/>
          </rPr>
          <t>Ô chỉ tiêu có định dạng ký tự</t>
        </r>
      </text>
    </comment>
    <comment ref="D3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3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F3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G3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6" authorId="0" shapeId="0">
      <text>
        <r>
          <rPr>
            <sz val="10"/>
            <rFont val="Arial"/>
          </rPr>
          <t>Ô chỉ tiêu có định dạng ký tự</t>
        </r>
      </text>
    </comment>
    <comment ref="D3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3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F3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G3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7" authorId="0" shapeId="0">
      <text>
        <r>
          <rPr>
            <sz val="10"/>
            <rFont val="Arial"/>
          </rPr>
          <t>Ô chỉ tiêu có định dạng ký tự</t>
        </r>
      </text>
    </comment>
    <comment ref="D3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3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F3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G3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ký tự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ký tự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ký tự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ký tự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ký tự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ký tự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ký tự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ký tự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ký tự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ký tự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ký tự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ký tự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ký tự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ký tự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ký tự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ký tự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ký tự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ký tự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ký tự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ký tự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ký tự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ký tự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ký tự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ký tự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ký tự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ký tự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ký tự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ký tự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ký tự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ký tự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3" authorId="0" shapeId="0">
      <text>
        <r>
          <rPr>
            <sz val="10"/>
            <rFont val="Arial"/>
            <family val="2"/>
          </rPr>
          <t>Ô chỉ tiêu có định dạng ký tự</t>
        </r>
      </text>
    </comment>
    <comment ref="D3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3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4" authorId="0" shapeId="0">
      <text>
        <r>
          <rPr>
            <sz val="10"/>
            <rFont val="Arial"/>
            <family val="2"/>
          </rPr>
          <t>Ô chỉ tiêu có định dạng ký tự</t>
        </r>
      </text>
    </comment>
    <comment ref="D3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3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5" authorId="0" shapeId="0">
      <text>
        <r>
          <rPr>
            <sz val="10"/>
            <rFont val="Arial"/>
            <family val="2"/>
          </rPr>
          <t>Ô chỉ tiêu có định dạng ký tự</t>
        </r>
      </text>
    </comment>
    <comment ref="D3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3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6" authorId="0" shapeId="0">
      <text>
        <r>
          <rPr>
            <sz val="10"/>
            <rFont val="Arial"/>
            <family val="2"/>
          </rPr>
          <t>Ô chỉ tiêu có định dạng ký tự</t>
        </r>
      </text>
    </comment>
    <comment ref="D3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3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7" authorId="0" shapeId="0">
      <text>
        <r>
          <rPr>
            <sz val="10"/>
            <rFont val="Arial"/>
            <family val="2"/>
          </rPr>
          <t>Ô chỉ tiêu có định dạng ký tự</t>
        </r>
      </text>
    </comment>
    <comment ref="D3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3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8" authorId="0" shapeId="0">
      <text>
        <r>
          <rPr>
            <sz val="10"/>
            <rFont val="Arial"/>
            <family val="2"/>
          </rPr>
          <t>Ô chỉ tiêu có định dạng ký tự</t>
        </r>
      </text>
    </comment>
    <comment ref="D3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3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9" authorId="0" shapeId="0">
      <text>
        <r>
          <rPr>
            <sz val="10"/>
            <rFont val="Arial"/>
            <family val="2"/>
          </rPr>
          <t>Ô chỉ tiêu có định dạng ký tự</t>
        </r>
      </text>
    </comment>
    <comment ref="D3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3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0" authorId="0" shapeId="0">
      <text>
        <r>
          <rPr>
            <sz val="10"/>
            <rFont val="Arial"/>
            <family val="2"/>
          </rPr>
          <t>Ô chỉ tiêu có định dạng ký tự</t>
        </r>
      </text>
    </comment>
    <comment ref="D4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4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1" authorId="0" shapeId="0">
      <text>
        <r>
          <rPr>
            <sz val="10"/>
            <rFont val="Arial"/>
            <family val="2"/>
          </rPr>
          <t>Ô chỉ tiêu có định dạng ký tự</t>
        </r>
      </text>
    </comment>
    <comment ref="D4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4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2" authorId="0" shapeId="0">
      <text>
        <r>
          <rPr>
            <sz val="10"/>
            <rFont val="Arial"/>
            <family val="2"/>
          </rPr>
          <t>Ô chỉ tiêu có định dạng ký tự</t>
        </r>
      </text>
    </comment>
    <comment ref="D4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4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3" authorId="0" shapeId="0">
      <text>
        <r>
          <rPr>
            <sz val="10"/>
            <rFont val="Arial"/>
            <family val="2"/>
          </rPr>
          <t>Ô chỉ tiêu có định dạng ký tự</t>
        </r>
      </text>
    </comment>
    <comment ref="D4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4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4" authorId="0" shapeId="0">
      <text>
        <r>
          <rPr>
            <sz val="10"/>
            <rFont val="Arial"/>
            <family val="2"/>
          </rPr>
          <t>Ô chỉ tiêu có định dạng ký tự</t>
        </r>
      </text>
    </comment>
    <comment ref="D4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4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5" authorId="0" shapeId="0">
      <text>
        <r>
          <rPr>
            <sz val="10"/>
            <rFont val="Arial"/>
            <family val="2"/>
          </rPr>
          <t>Ô chỉ tiêu có định dạng ký tự</t>
        </r>
      </text>
    </comment>
    <comment ref="D4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4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</rPr>
          <t>Ô chỉ tiêu có định dạng ký tự</t>
        </r>
      </text>
    </comment>
    <comment ref="D2" authorId="0" shapeId="0">
      <text>
        <r>
          <rPr>
            <sz val="10"/>
            <rFont val="Arial"/>
          </rPr>
          <t>Ô chỉ tiêu có định dạng số. Đơn vị tính x 1 (hoặc %)</t>
        </r>
      </text>
    </comment>
    <comment ref="E2" authorId="0" shapeId="0">
      <text>
        <r>
          <rPr>
            <sz val="10"/>
            <rFont val="Arial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</rPr>
          <t>Ô chỉ tiêu có định dạng ký tự</t>
        </r>
      </text>
    </comment>
    <comment ref="D3" authorId="0" shapeId="0">
      <text>
        <r>
          <rPr>
            <sz val="10"/>
            <rFont val="Arial"/>
          </rPr>
          <t>Ô chỉ tiêu có định dạng số. Đơn vị tính x 1 (hoặc %)</t>
        </r>
      </text>
    </comment>
    <comment ref="E3" authorId="0" shapeId="0">
      <text>
        <r>
          <rPr>
            <sz val="10"/>
            <rFont val="Arial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</rPr>
          <t>Ô chỉ tiêu có định dạng ký tự</t>
        </r>
      </text>
    </comment>
    <comment ref="D4" authorId="0" shapeId="0">
      <text>
        <r>
          <rPr>
            <sz val="10"/>
            <rFont val="Arial"/>
          </rPr>
          <t>Ô chỉ tiêu có định dạng số. Đơn vị tính x 1 (hoặc %)</t>
        </r>
      </text>
    </comment>
    <comment ref="E4" authorId="0" shapeId="0">
      <text>
        <r>
          <rPr>
            <sz val="10"/>
            <rFont val="Arial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</rPr>
          <t>Ô chỉ tiêu có định dạng ký tự</t>
        </r>
      </text>
    </comment>
    <comment ref="D5" authorId="0" shapeId="0">
      <text>
        <r>
          <rPr>
            <sz val="10"/>
            <rFont val="Arial"/>
          </rPr>
          <t>Ô chỉ tiêu có định dạng số. Đơn vị tính x 1 (hoặc %)</t>
        </r>
      </text>
    </comment>
    <comment ref="E5" authorId="0" shapeId="0">
      <text>
        <r>
          <rPr>
            <sz val="10"/>
            <rFont val="Arial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</rPr>
          <t>Ô chỉ tiêu có định dạng ký tự</t>
        </r>
      </text>
    </comment>
    <comment ref="D6" authorId="0" shapeId="0">
      <text>
        <r>
          <rPr>
            <sz val="10"/>
            <rFont val="Arial"/>
          </rPr>
          <t>Ô chỉ tiêu có định dạng số. Đơn vị tính x 1 (hoặc %)</t>
        </r>
      </text>
    </comment>
    <comment ref="E6" authorId="0" shapeId="0">
      <text>
        <r>
          <rPr>
            <sz val="10"/>
            <rFont val="Arial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</rPr>
          <t>Ô chỉ tiêu có định dạng ký tự</t>
        </r>
      </text>
    </comment>
    <comment ref="D7" authorId="0" shapeId="0">
      <text>
        <r>
          <rPr>
            <sz val="10"/>
            <rFont val="Arial"/>
          </rPr>
          <t>Ô chỉ tiêu có định dạng số. Đơn vị tính x 1 (hoặc %)</t>
        </r>
      </text>
    </comment>
    <comment ref="E7" authorId="0" shapeId="0">
      <text>
        <r>
          <rPr>
            <sz val="10"/>
            <rFont val="Arial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</rPr>
          <t>Ô chỉ tiêu có định dạng ký tự</t>
        </r>
      </text>
    </comment>
    <comment ref="D8" authorId="0" shapeId="0">
      <text>
        <r>
          <rPr>
            <sz val="10"/>
            <rFont val="Arial"/>
          </rPr>
          <t>Ô chỉ tiêu có định dạng số. Đơn vị tính x 1 (hoặc %)</t>
        </r>
      </text>
    </comment>
    <comment ref="E8" authorId="0" shapeId="0">
      <text>
        <r>
          <rPr>
            <sz val="10"/>
            <rFont val="Arial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</rPr>
          <t>Ô chỉ tiêu có định dạng ký tự</t>
        </r>
      </text>
    </comment>
    <comment ref="D9" authorId="0" shapeId="0">
      <text>
        <r>
          <rPr>
            <sz val="10"/>
            <rFont val="Arial"/>
          </rPr>
          <t>Ô chỉ tiêu có định dạng số. Đơn vị tính x 1 (hoặc %)</t>
        </r>
      </text>
    </comment>
    <comment ref="E9" authorId="0" shapeId="0">
      <text>
        <r>
          <rPr>
            <sz val="10"/>
            <rFont val="Arial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</rPr>
          <t>Ô chỉ tiêu có định dạng ký tự</t>
        </r>
      </text>
    </comment>
    <comment ref="D10" authorId="0" shapeId="0">
      <text>
        <r>
          <rPr>
            <sz val="10"/>
            <rFont val="Arial"/>
          </rPr>
          <t>Ô chỉ tiêu có định dạng số. Đơn vị tính x 1 (hoặc %)</t>
        </r>
      </text>
    </comment>
    <comment ref="E10" authorId="0" shapeId="0">
      <text>
        <r>
          <rPr>
            <sz val="10"/>
            <rFont val="Arial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</rPr>
          <t>Ô chỉ tiêu có định dạng ký tự</t>
        </r>
      </text>
    </comment>
    <comment ref="D11" authorId="0" shapeId="0">
      <text>
        <r>
          <rPr>
            <sz val="10"/>
            <rFont val="Arial"/>
          </rPr>
          <t>Ô chỉ tiêu có định dạng số. Đơn vị tính x 1 (hoặc %)</t>
        </r>
      </text>
    </comment>
    <comment ref="E11" authorId="0" shapeId="0">
      <text>
        <r>
          <rPr>
            <sz val="10"/>
            <rFont val="Arial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</rPr>
          <t>Ô chỉ tiêu có định dạng ký tự</t>
        </r>
      </text>
    </comment>
    <comment ref="D12" authorId="0" shapeId="0">
      <text>
        <r>
          <rPr>
            <sz val="10"/>
            <rFont val="Arial"/>
          </rPr>
          <t>Ô chỉ tiêu có định dạng số. Đơn vị tính x 1 (hoặc %)</t>
        </r>
      </text>
    </comment>
    <comment ref="E12" authorId="0" shapeId="0">
      <text>
        <r>
          <rPr>
            <sz val="10"/>
            <rFont val="Arial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</rPr>
          <t>Ô chỉ tiêu có định dạng ký tự</t>
        </r>
      </text>
    </comment>
    <comment ref="D13" authorId="0" shapeId="0">
      <text>
        <r>
          <rPr>
            <sz val="10"/>
            <rFont val="Arial"/>
          </rPr>
          <t>Ô chỉ tiêu có định dạng số. Đơn vị tính x 1 (hoặc %)</t>
        </r>
      </text>
    </comment>
    <comment ref="E13" authorId="0" shapeId="0">
      <text>
        <r>
          <rPr>
            <sz val="10"/>
            <rFont val="Arial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</rPr>
          <t>Ô chỉ tiêu có định dạng ký tự</t>
        </r>
      </text>
    </comment>
    <comment ref="D14" authorId="0" shapeId="0">
      <text>
        <r>
          <rPr>
            <sz val="10"/>
            <rFont val="Arial"/>
          </rPr>
          <t>Ô chỉ tiêu có định dạng số. Đơn vị tính x 1 (hoặc %)</t>
        </r>
      </text>
    </comment>
    <comment ref="E14" authorId="0" shapeId="0">
      <text>
        <r>
          <rPr>
            <sz val="10"/>
            <rFont val="Arial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</rPr>
          <t>Ô chỉ tiêu có định dạng ký tự</t>
        </r>
      </text>
    </comment>
    <comment ref="D15" authorId="0" shapeId="0">
      <text>
        <r>
          <rPr>
            <sz val="10"/>
            <rFont val="Arial"/>
          </rPr>
          <t>Ô chỉ tiêu có định dạng số. Đơn vị tính x 1 (hoặc %)</t>
        </r>
      </text>
    </comment>
    <comment ref="E15" authorId="0" shapeId="0">
      <text>
        <r>
          <rPr>
            <sz val="10"/>
            <rFont val="Arial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</rPr>
          <t>Ô chỉ tiêu có định dạng ký tự</t>
        </r>
      </text>
    </comment>
    <comment ref="D16" authorId="0" shapeId="0">
      <text>
        <r>
          <rPr>
            <sz val="10"/>
            <rFont val="Arial"/>
          </rPr>
          <t>Ô chỉ tiêu có định dạng số. Đơn vị tính x 1 (hoặc %)</t>
        </r>
      </text>
    </comment>
    <comment ref="E16" authorId="0" shapeId="0">
      <text>
        <r>
          <rPr>
            <sz val="10"/>
            <rFont val="Arial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</rPr>
          <t>Ô chỉ tiêu có định dạng ký tự</t>
        </r>
      </text>
    </comment>
    <comment ref="D17" authorId="0" shapeId="0">
      <text>
        <r>
          <rPr>
            <sz val="10"/>
            <rFont val="Arial"/>
          </rPr>
          <t>Ô chỉ tiêu có định dạng số. Đơn vị tính x 1 (hoặc %)</t>
        </r>
      </text>
    </comment>
    <comment ref="E17" authorId="0" shapeId="0">
      <text>
        <r>
          <rPr>
            <sz val="10"/>
            <rFont val="Arial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</rPr>
          <t>Ô chỉ tiêu có định dạng ký tự</t>
        </r>
      </text>
    </comment>
    <comment ref="D18" authorId="0" shapeId="0">
      <text>
        <r>
          <rPr>
            <sz val="10"/>
            <rFont val="Arial"/>
          </rPr>
          <t>Ô chỉ tiêu có định dạng số. Đơn vị tính x 1 (hoặc %)</t>
        </r>
      </text>
    </comment>
    <comment ref="E18" authorId="0" shapeId="0">
      <text>
        <r>
          <rPr>
            <sz val="10"/>
            <rFont val="Arial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</rPr>
          <t>Ô chỉ tiêu có định dạng ký tự</t>
        </r>
      </text>
    </comment>
    <comment ref="D19" authorId="0" shapeId="0">
      <text>
        <r>
          <rPr>
            <sz val="10"/>
            <rFont val="Arial"/>
          </rPr>
          <t>Ô chỉ tiêu có định dạng số. Đơn vị tính x 1 (hoặc %)</t>
        </r>
      </text>
    </comment>
    <comment ref="E19" authorId="0" shapeId="0">
      <text>
        <r>
          <rPr>
            <sz val="10"/>
            <rFont val="Arial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</rPr>
          <t>Ô chỉ tiêu có định dạng ký tự</t>
        </r>
      </text>
    </comment>
    <comment ref="D20" authorId="0" shapeId="0">
      <text>
        <r>
          <rPr>
            <sz val="10"/>
            <rFont val="Arial"/>
          </rPr>
          <t>Ô chỉ tiêu có định dạng số. Đơn vị tính x 1 (hoặc %)</t>
        </r>
      </text>
    </comment>
    <comment ref="E20" authorId="0" shapeId="0">
      <text>
        <r>
          <rPr>
            <sz val="10"/>
            <rFont val="Arial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</rPr>
          <t>Ô chỉ tiêu có định dạng ký tự</t>
        </r>
      </text>
    </comment>
    <comment ref="D21" authorId="0" shapeId="0">
      <text>
        <r>
          <rPr>
            <sz val="10"/>
            <rFont val="Arial"/>
          </rPr>
          <t>Ô chỉ tiêu có định dạng số. Đơn vị tính x 1 (hoặc %)</t>
        </r>
      </text>
    </comment>
    <comment ref="E21" authorId="0" shapeId="0">
      <text>
        <r>
          <rPr>
            <sz val="10"/>
            <rFont val="Arial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</rPr>
          <t>Ô chỉ tiêu có định dạng ký tự</t>
        </r>
      </text>
    </comment>
    <comment ref="D22" authorId="0" shapeId="0">
      <text>
        <r>
          <rPr>
            <sz val="10"/>
            <rFont val="Arial"/>
          </rPr>
          <t>Ô chỉ tiêu có định dạng số. Đơn vị tính x 1 (hoặc %)</t>
        </r>
      </text>
    </comment>
    <comment ref="E22" authorId="0" shapeId="0">
      <text>
        <r>
          <rPr>
            <sz val="10"/>
            <rFont val="Arial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</rPr>
          <t>Ô chỉ tiêu có định dạng ký tự</t>
        </r>
      </text>
    </comment>
    <comment ref="D23" authorId="0" shapeId="0">
      <text>
        <r>
          <rPr>
            <sz val="10"/>
            <rFont val="Arial"/>
          </rPr>
          <t>Ô chỉ tiêu có định dạng số. Đơn vị tính x 1 (hoặc %)</t>
        </r>
      </text>
    </comment>
    <comment ref="E23" authorId="0" shapeId="0">
      <text>
        <r>
          <rPr>
            <sz val="10"/>
            <rFont val="Arial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</rPr>
          <t>Ô chỉ tiêu có định dạng ký tự</t>
        </r>
      </text>
    </comment>
    <comment ref="D24" authorId="0" shapeId="0">
      <text>
        <r>
          <rPr>
            <sz val="10"/>
            <rFont val="Arial"/>
          </rPr>
          <t>Ô chỉ tiêu có định dạng số. Đơn vị tính x 1 (hoặc %)</t>
        </r>
      </text>
    </comment>
    <comment ref="E24" authorId="0" shapeId="0">
      <text>
        <r>
          <rPr>
            <sz val="10"/>
            <rFont val="Arial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</rPr>
          <t>Ô chỉ tiêu có định dạng ký tự</t>
        </r>
      </text>
    </comment>
    <comment ref="D25" authorId="0" shapeId="0">
      <text>
        <r>
          <rPr>
            <sz val="10"/>
            <rFont val="Arial"/>
          </rPr>
          <t>Ô chỉ tiêu có định dạng số. Đơn vị tính x 1 (hoặc %)</t>
        </r>
      </text>
    </comment>
    <comment ref="E25" authorId="0" shapeId="0">
      <text>
        <r>
          <rPr>
            <sz val="10"/>
            <rFont val="Arial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</rPr>
          <t>Ô chỉ tiêu có định dạng ký tự</t>
        </r>
      </text>
    </comment>
    <comment ref="D26" authorId="0" shapeId="0">
      <text>
        <r>
          <rPr>
            <sz val="10"/>
            <rFont val="Arial"/>
          </rPr>
          <t>Ô chỉ tiêu có định dạng số. Đơn vị tính x 1 (hoặc %)</t>
        </r>
      </text>
    </comment>
    <comment ref="E26" authorId="0" shapeId="0">
      <text>
        <r>
          <rPr>
            <sz val="10"/>
            <rFont val="Arial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</rPr>
          <t>Ô chỉ tiêu có định dạng ký tự</t>
        </r>
      </text>
    </comment>
    <comment ref="D27" authorId="0" shapeId="0">
      <text>
        <r>
          <rPr>
            <sz val="10"/>
            <rFont val="Arial"/>
          </rPr>
          <t>Ô chỉ tiêu có định dạng số. Đơn vị tính x 1 (hoặc %)</t>
        </r>
      </text>
    </comment>
    <comment ref="E27" authorId="0" shapeId="0">
      <text>
        <r>
          <rPr>
            <sz val="10"/>
            <rFont val="Arial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</rPr>
          <t>Ô chỉ tiêu có định dạng ký tự</t>
        </r>
      </text>
    </comment>
    <comment ref="D28" authorId="0" shapeId="0">
      <text>
        <r>
          <rPr>
            <sz val="10"/>
            <rFont val="Arial"/>
          </rPr>
          <t>Ô chỉ tiêu có định dạng số. Đơn vị tính x 1 (hoặc %)</t>
        </r>
      </text>
    </comment>
    <comment ref="E28" authorId="0" shapeId="0">
      <text>
        <r>
          <rPr>
            <sz val="10"/>
            <rFont val="Arial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</rPr>
          <t>Ô chỉ tiêu có định dạng ký tự</t>
        </r>
      </text>
    </comment>
    <comment ref="D29" authorId="0" shapeId="0">
      <text>
        <r>
          <rPr>
            <sz val="10"/>
            <rFont val="Arial"/>
          </rPr>
          <t>Ô chỉ tiêu có định dạng số. Đơn vị tính x 1 (hoặc %)</t>
        </r>
      </text>
    </comment>
    <comment ref="E29" authorId="0" shapeId="0">
      <text>
        <r>
          <rPr>
            <sz val="10"/>
            <rFont val="Arial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</rPr>
          <t>Ô chỉ tiêu có định dạng ký tự</t>
        </r>
      </text>
    </comment>
    <comment ref="D30" authorId="0" shapeId="0">
      <text>
        <r>
          <rPr>
            <sz val="10"/>
            <rFont val="Arial"/>
          </rPr>
          <t>Ô chỉ tiêu có định dạng số. Đơn vị tính x 1 (hoặc %)</t>
        </r>
      </text>
    </comment>
    <comment ref="E30" authorId="0" shapeId="0">
      <text>
        <r>
          <rPr>
            <sz val="10"/>
            <rFont val="Arial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</rPr>
          <t>Ô chỉ tiêu có định dạng ký tự</t>
        </r>
      </text>
    </comment>
    <comment ref="D31" authorId="0" shapeId="0">
      <text>
        <r>
          <rPr>
            <sz val="10"/>
            <rFont val="Arial"/>
          </rPr>
          <t>Ô chỉ tiêu có định dạng số. Đơn vị tính x 1 (hoặc %)</t>
        </r>
      </text>
    </comment>
    <comment ref="E31" authorId="0" shapeId="0">
      <text>
        <r>
          <rPr>
            <sz val="10"/>
            <rFont val="Arial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</rPr>
          <t>Ô chỉ tiêu có định dạng ký tự</t>
        </r>
      </text>
    </comment>
    <comment ref="D32" authorId="0" shapeId="0">
      <text>
        <r>
          <rPr>
            <sz val="10"/>
            <rFont val="Arial"/>
          </rPr>
          <t>Ô chỉ tiêu có định dạng số. Đơn vị tính x 1 (hoặc %)</t>
        </r>
      </text>
    </comment>
    <comment ref="E32" authorId="0" shapeId="0">
      <text>
        <r>
          <rPr>
            <sz val="10"/>
            <rFont val="Arial"/>
          </rPr>
          <t>Ô chỉ tiêu có định dạng số. Đơn vị tính x 1 (hoặc %)</t>
        </r>
      </text>
    </comment>
  </commentList>
</comments>
</file>

<file path=xl/comments4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</rPr>
          <t>Ô chỉ tiêu có định dạng ký tự</t>
        </r>
      </text>
    </comment>
    <comment ref="D2" authorId="0" shapeId="0">
      <text>
        <r>
          <rPr>
            <sz val="10"/>
            <rFont val="Arial"/>
          </rPr>
          <t>Ô chỉ tiêu có định dạng số. Đơn vị tính x 1 (hoặc %)</t>
        </r>
      </text>
    </comment>
    <comment ref="E2" authorId="0" shapeId="0">
      <text>
        <r>
          <rPr>
            <sz val="10"/>
            <rFont val="Arial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</rPr>
          <t>Ô chỉ tiêu có định dạng ký tự</t>
        </r>
      </text>
    </comment>
    <comment ref="D3" authorId="0" shapeId="0">
      <text>
        <r>
          <rPr>
            <sz val="10"/>
            <rFont val="Arial"/>
          </rPr>
          <t>Ô chỉ tiêu có định dạng số. Đơn vị tính x 1 (hoặc %)</t>
        </r>
      </text>
    </comment>
    <comment ref="E3" authorId="0" shapeId="0">
      <text>
        <r>
          <rPr>
            <sz val="10"/>
            <rFont val="Arial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</rPr>
          <t>Ô chỉ tiêu có định dạng ký tự</t>
        </r>
      </text>
    </comment>
    <comment ref="D4" authorId="0" shapeId="0">
      <text>
        <r>
          <rPr>
            <sz val="10"/>
            <rFont val="Arial"/>
          </rPr>
          <t>Ô chỉ tiêu có định dạng số. Đơn vị tính x 1 (hoặc %)</t>
        </r>
      </text>
    </comment>
    <comment ref="E4" authorId="0" shapeId="0">
      <text>
        <r>
          <rPr>
            <sz val="10"/>
            <rFont val="Arial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</rPr>
          <t>Ô chỉ tiêu có định dạng ký tự</t>
        </r>
      </text>
    </comment>
    <comment ref="D5" authorId="0" shapeId="0">
      <text>
        <r>
          <rPr>
            <sz val="10"/>
            <rFont val="Arial"/>
          </rPr>
          <t>Ô chỉ tiêu có định dạng số. Đơn vị tính x 1 (hoặc %)</t>
        </r>
      </text>
    </comment>
    <comment ref="E5" authorId="0" shapeId="0">
      <text>
        <r>
          <rPr>
            <sz val="10"/>
            <rFont val="Arial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</rPr>
          <t>Ô chỉ tiêu có định dạng ký tự</t>
        </r>
      </text>
    </comment>
    <comment ref="D6" authorId="0" shapeId="0">
      <text>
        <r>
          <rPr>
            <sz val="10"/>
            <rFont val="Arial"/>
          </rPr>
          <t>Ô chỉ tiêu có định dạng số. Đơn vị tính x 1 (hoặc %)</t>
        </r>
      </text>
    </comment>
    <comment ref="E6" authorId="0" shapeId="0">
      <text>
        <r>
          <rPr>
            <sz val="10"/>
            <rFont val="Arial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</rPr>
          <t>Ô chỉ tiêu có định dạng ký tự</t>
        </r>
      </text>
    </comment>
    <comment ref="D7" authorId="0" shapeId="0">
      <text>
        <r>
          <rPr>
            <sz val="10"/>
            <rFont val="Arial"/>
          </rPr>
          <t>Ô chỉ tiêu có định dạng số. Đơn vị tính x 1 (hoặc %)</t>
        </r>
      </text>
    </comment>
    <comment ref="E7" authorId="0" shapeId="0">
      <text>
        <r>
          <rPr>
            <sz val="10"/>
            <rFont val="Arial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</rPr>
          <t>Ô chỉ tiêu có định dạng ký tự</t>
        </r>
      </text>
    </comment>
    <comment ref="D8" authorId="0" shapeId="0">
      <text>
        <r>
          <rPr>
            <sz val="10"/>
            <rFont val="Arial"/>
          </rPr>
          <t>Ô chỉ tiêu có định dạng số. Đơn vị tính x 1 (hoặc %)</t>
        </r>
      </text>
    </comment>
    <comment ref="E8" authorId="0" shapeId="0">
      <text>
        <r>
          <rPr>
            <sz val="10"/>
            <rFont val="Arial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</rPr>
          <t>Ô chỉ tiêu có định dạng ký tự</t>
        </r>
      </text>
    </comment>
    <comment ref="D9" authorId="0" shapeId="0">
      <text>
        <r>
          <rPr>
            <sz val="10"/>
            <rFont val="Arial"/>
          </rPr>
          <t>Ô chỉ tiêu có định dạng số. Đơn vị tính x 1 (hoặc %)</t>
        </r>
      </text>
    </comment>
    <comment ref="E9" authorId="0" shapeId="0">
      <text>
        <r>
          <rPr>
            <sz val="10"/>
            <rFont val="Arial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</rPr>
          <t>Ô chỉ tiêu có định dạng ký tự</t>
        </r>
      </text>
    </comment>
    <comment ref="D10" authorId="0" shapeId="0">
      <text>
        <r>
          <rPr>
            <sz val="10"/>
            <rFont val="Arial"/>
          </rPr>
          <t>Ô chỉ tiêu có định dạng số. Đơn vị tính x 1 (hoặc %)</t>
        </r>
      </text>
    </comment>
    <comment ref="E10" authorId="0" shapeId="0">
      <text>
        <r>
          <rPr>
            <sz val="10"/>
            <rFont val="Arial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</rPr>
          <t>Ô chỉ tiêu có định dạng ký tự</t>
        </r>
      </text>
    </comment>
    <comment ref="D11" authorId="0" shapeId="0">
      <text>
        <r>
          <rPr>
            <sz val="10"/>
            <rFont val="Arial"/>
          </rPr>
          <t>Ô chỉ tiêu có định dạng số. Đơn vị tính x 1 (hoặc %)</t>
        </r>
      </text>
    </comment>
    <comment ref="E11" authorId="0" shapeId="0">
      <text>
        <r>
          <rPr>
            <sz val="10"/>
            <rFont val="Arial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</rPr>
          <t>Ô chỉ tiêu có định dạng ký tự</t>
        </r>
      </text>
    </comment>
    <comment ref="D12" authorId="0" shapeId="0">
      <text>
        <r>
          <rPr>
            <sz val="10"/>
            <rFont val="Arial"/>
          </rPr>
          <t>Ô chỉ tiêu có định dạng số. Đơn vị tính x 1 (hoặc %)</t>
        </r>
      </text>
    </comment>
    <comment ref="E12" authorId="0" shapeId="0">
      <text>
        <r>
          <rPr>
            <sz val="10"/>
            <rFont val="Arial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</rPr>
          <t>Ô chỉ tiêu có định dạng ký tự</t>
        </r>
      </text>
    </comment>
    <comment ref="D13" authorId="0" shapeId="0">
      <text>
        <r>
          <rPr>
            <sz val="10"/>
            <rFont val="Arial"/>
          </rPr>
          <t>Ô chỉ tiêu có định dạng số. Đơn vị tính x 1 (hoặc %)</t>
        </r>
      </text>
    </comment>
    <comment ref="E13" authorId="0" shapeId="0">
      <text>
        <r>
          <rPr>
            <sz val="10"/>
            <rFont val="Arial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</rPr>
          <t>Ô chỉ tiêu có định dạng ký tự</t>
        </r>
      </text>
    </comment>
    <comment ref="D14" authorId="0" shapeId="0">
      <text>
        <r>
          <rPr>
            <sz val="10"/>
            <rFont val="Arial"/>
          </rPr>
          <t>Ô chỉ tiêu có định dạng số. Đơn vị tính x 1 (hoặc %)</t>
        </r>
      </text>
    </comment>
    <comment ref="E14" authorId="0" shapeId="0">
      <text>
        <r>
          <rPr>
            <sz val="10"/>
            <rFont val="Arial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</rPr>
          <t>Ô chỉ tiêu có định dạng ký tự</t>
        </r>
      </text>
    </comment>
    <comment ref="D15" authorId="0" shapeId="0">
      <text>
        <r>
          <rPr>
            <sz val="10"/>
            <rFont val="Arial"/>
          </rPr>
          <t>Ô chỉ tiêu có định dạng số. Đơn vị tính x 1 (hoặc %)</t>
        </r>
      </text>
    </comment>
    <comment ref="E15" authorId="0" shapeId="0">
      <text>
        <r>
          <rPr>
            <sz val="10"/>
            <rFont val="Arial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</rPr>
          <t>Ô chỉ tiêu có định dạng ký tự</t>
        </r>
      </text>
    </comment>
    <comment ref="D16" authorId="0" shapeId="0">
      <text>
        <r>
          <rPr>
            <sz val="10"/>
            <rFont val="Arial"/>
          </rPr>
          <t>Ô chỉ tiêu có định dạng số. Đơn vị tính x 1 (hoặc %)</t>
        </r>
      </text>
    </comment>
    <comment ref="E16" authorId="0" shapeId="0">
      <text>
        <r>
          <rPr>
            <sz val="10"/>
            <rFont val="Arial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</rPr>
          <t>Ô chỉ tiêu có định dạng ký tự</t>
        </r>
      </text>
    </comment>
    <comment ref="D17" authorId="0" shapeId="0">
      <text>
        <r>
          <rPr>
            <sz val="10"/>
            <rFont val="Arial"/>
          </rPr>
          <t>Ô chỉ tiêu có định dạng số. Đơn vị tính x 1 (hoặc %)</t>
        </r>
      </text>
    </comment>
    <comment ref="E17" authorId="0" shapeId="0">
      <text>
        <r>
          <rPr>
            <sz val="10"/>
            <rFont val="Arial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</rPr>
          <t>Ô chỉ tiêu có định dạng ký tự</t>
        </r>
      </text>
    </comment>
    <comment ref="D18" authorId="0" shapeId="0">
      <text>
        <r>
          <rPr>
            <sz val="10"/>
            <rFont val="Arial"/>
          </rPr>
          <t>Ô chỉ tiêu có định dạng số. Đơn vị tính x 1 (hoặc %)</t>
        </r>
      </text>
    </comment>
    <comment ref="E18" authorId="0" shapeId="0">
      <text>
        <r>
          <rPr>
            <sz val="10"/>
            <rFont val="Arial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</rPr>
          <t>Ô chỉ tiêu có định dạng ký tự</t>
        </r>
      </text>
    </comment>
    <comment ref="D19" authorId="0" shapeId="0">
      <text>
        <r>
          <rPr>
            <sz val="10"/>
            <rFont val="Arial"/>
          </rPr>
          <t>Ô chỉ tiêu có định dạng số. Đơn vị tính x 1 (hoặc %)</t>
        </r>
      </text>
    </comment>
    <comment ref="E19" authorId="0" shapeId="0">
      <text>
        <r>
          <rPr>
            <sz val="10"/>
            <rFont val="Arial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</rPr>
          <t>Ô chỉ tiêu có định dạng ký tự</t>
        </r>
      </text>
    </comment>
    <comment ref="D20" authorId="0" shapeId="0">
      <text>
        <r>
          <rPr>
            <sz val="10"/>
            <rFont val="Arial"/>
          </rPr>
          <t>Ô chỉ tiêu có định dạng số. Đơn vị tính x 1 (hoặc %)</t>
        </r>
      </text>
    </comment>
    <comment ref="E20" authorId="0" shapeId="0">
      <text>
        <r>
          <rPr>
            <sz val="10"/>
            <rFont val="Arial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</rPr>
          <t>Ô chỉ tiêu có định dạng ký tự</t>
        </r>
      </text>
    </comment>
    <comment ref="D21" authorId="0" shapeId="0">
      <text>
        <r>
          <rPr>
            <sz val="10"/>
            <rFont val="Arial"/>
          </rPr>
          <t>Ô chỉ tiêu có định dạng số. Đơn vị tính x 1 (hoặc %)</t>
        </r>
      </text>
    </comment>
    <comment ref="E21" authorId="0" shapeId="0">
      <text>
        <r>
          <rPr>
            <sz val="10"/>
            <rFont val="Arial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</rPr>
          <t>Ô chỉ tiêu có định dạng ký tự</t>
        </r>
      </text>
    </comment>
    <comment ref="D22" authorId="0" shapeId="0">
      <text>
        <r>
          <rPr>
            <sz val="10"/>
            <rFont val="Arial"/>
          </rPr>
          <t>Ô chỉ tiêu có định dạng số. Đơn vị tính x 1 (hoặc %)</t>
        </r>
      </text>
    </comment>
    <comment ref="E22" authorId="0" shapeId="0">
      <text>
        <r>
          <rPr>
            <sz val="10"/>
            <rFont val="Arial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</rPr>
          <t>Ô chỉ tiêu có định dạng ký tự</t>
        </r>
      </text>
    </comment>
    <comment ref="D23" authorId="0" shapeId="0">
      <text>
        <r>
          <rPr>
            <sz val="10"/>
            <rFont val="Arial"/>
          </rPr>
          <t>Ô chỉ tiêu có định dạng số. Đơn vị tính x 1 (hoặc %)</t>
        </r>
      </text>
    </comment>
    <comment ref="E23" authorId="0" shapeId="0">
      <text>
        <r>
          <rPr>
            <sz val="10"/>
            <rFont val="Arial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</rPr>
          <t>Ô chỉ tiêu có định dạng ký tự</t>
        </r>
      </text>
    </comment>
    <comment ref="D24" authorId="0" shapeId="0">
      <text>
        <r>
          <rPr>
            <sz val="10"/>
            <rFont val="Arial"/>
          </rPr>
          <t>Ô chỉ tiêu có định dạng số. Đơn vị tính x 1 (hoặc %)</t>
        </r>
      </text>
    </comment>
    <comment ref="E24" authorId="0" shapeId="0">
      <text>
        <r>
          <rPr>
            <sz val="10"/>
            <rFont val="Arial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</rPr>
          <t>Ô chỉ tiêu có định dạng ký tự</t>
        </r>
      </text>
    </comment>
    <comment ref="D25" authorId="0" shapeId="0">
      <text>
        <r>
          <rPr>
            <sz val="10"/>
            <rFont val="Arial"/>
          </rPr>
          <t>Ô chỉ tiêu có định dạng số. Đơn vị tính x 1 (hoặc %)</t>
        </r>
      </text>
    </comment>
    <comment ref="E25" authorId="0" shapeId="0">
      <text>
        <r>
          <rPr>
            <sz val="10"/>
            <rFont val="Arial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</rPr>
          <t>Ô chỉ tiêu có định dạng ký tự</t>
        </r>
      </text>
    </comment>
    <comment ref="D26" authorId="0" shapeId="0">
      <text>
        <r>
          <rPr>
            <sz val="10"/>
            <rFont val="Arial"/>
          </rPr>
          <t>Ô chỉ tiêu có định dạng số. Đơn vị tính x 1 (hoặc %)</t>
        </r>
      </text>
    </comment>
    <comment ref="E26" authorId="0" shapeId="0">
      <text>
        <r>
          <rPr>
            <sz val="10"/>
            <rFont val="Arial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</rPr>
          <t>Ô chỉ tiêu có định dạng ký tự</t>
        </r>
      </text>
    </comment>
    <comment ref="D27" authorId="0" shapeId="0">
      <text>
        <r>
          <rPr>
            <sz val="10"/>
            <rFont val="Arial"/>
          </rPr>
          <t>Ô chỉ tiêu có định dạng số. Đơn vị tính x 1 (hoặc %)</t>
        </r>
      </text>
    </comment>
    <comment ref="E27" authorId="0" shapeId="0">
      <text>
        <r>
          <rPr>
            <sz val="10"/>
            <rFont val="Arial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</rPr>
          <t>Ô chỉ tiêu có định dạng ký tự</t>
        </r>
      </text>
    </comment>
    <comment ref="D28" authorId="0" shapeId="0">
      <text>
        <r>
          <rPr>
            <sz val="10"/>
            <rFont val="Arial"/>
          </rPr>
          <t>Ô chỉ tiêu có định dạng số. Đơn vị tính x 1 (hoặc %)</t>
        </r>
      </text>
    </comment>
    <comment ref="E28" authorId="0" shapeId="0">
      <text>
        <r>
          <rPr>
            <sz val="10"/>
            <rFont val="Arial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</rPr>
          <t>Ô chỉ tiêu có định dạng ký tự</t>
        </r>
      </text>
    </comment>
    <comment ref="D29" authorId="0" shapeId="0">
      <text>
        <r>
          <rPr>
            <sz val="10"/>
            <rFont val="Arial"/>
          </rPr>
          <t>Ô chỉ tiêu có định dạng số. Đơn vị tính x 1 (hoặc %)</t>
        </r>
      </text>
    </comment>
    <comment ref="E29" authorId="0" shapeId="0">
      <text>
        <r>
          <rPr>
            <sz val="10"/>
            <rFont val="Arial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</rPr>
          <t>Ô chỉ tiêu có định dạng ký tự</t>
        </r>
      </text>
    </comment>
    <comment ref="D30" authorId="0" shapeId="0">
      <text>
        <r>
          <rPr>
            <sz val="10"/>
            <rFont val="Arial"/>
          </rPr>
          <t>Ô chỉ tiêu có định dạng số. Đơn vị tính x 1 (hoặc %)</t>
        </r>
      </text>
    </comment>
    <comment ref="E30" authorId="0" shapeId="0">
      <text>
        <r>
          <rPr>
            <sz val="10"/>
            <rFont val="Arial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</rPr>
          <t>Ô chỉ tiêu có định dạng ký tự</t>
        </r>
      </text>
    </comment>
    <comment ref="D31" authorId="0" shapeId="0">
      <text>
        <r>
          <rPr>
            <sz val="10"/>
            <rFont val="Arial"/>
          </rPr>
          <t>Ô chỉ tiêu có định dạng số. Đơn vị tính x 1 (hoặc %)</t>
        </r>
      </text>
    </comment>
    <comment ref="E31" authorId="0" shapeId="0">
      <text>
        <r>
          <rPr>
            <sz val="10"/>
            <rFont val="Arial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</rPr>
          <t>Ô chỉ tiêu có định dạng ký tự</t>
        </r>
      </text>
    </comment>
    <comment ref="D32" authorId="0" shapeId="0">
      <text>
        <r>
          <rPr>
            <sz val="10"/>
            <rFont val="Arial"/>
          </rPr>
          <t>Ô chỉ tiêu có định dạng số. Đơn vị tính x 1 (hoặc %)</t>
        </r>
      </text>
    </comment>
    <comment ref="E32" authorId="0" shapeId="0">
      <text>
        <r>
          <rPr>
            <sz val="10"/>
            <rFont val="Arial"/>
          </rPr>
          <t>Ô chỉ tiêu có định dạng số. Đơn vị tính x 1 (hoặc %)</t>
        </r>
      </text>
    </comment>
    <comment ref="C33" authorId="0" shapeId="0">
      <text>
        <r>
          <rPr>
            <sz val="10"/>
            <rFont val="Arial"/>
          </rPr>
          <t>Ô chỉ tiêu có định dạng ký tự</t>
        </r>
      </text>
    </comment>
    <comment ref="D33" authorId="0" shapeId="0">
      <text>
        <r>
          <rPr>
            <sz val="10"/>
            <rFont val="Arial"/>
          </rPr>
          <t>Ô chỉ tiêu có định dạng số. Đơn vị tính x 1 (hoặc %)</t>
        </r>
      </text>
    </comment>
    <comment ref="E33" authorId="0" shapeId="0">
      <text>
        <r>
          <rPr>
            <sz val="10"/>
            <rFont val="Arial"/>
          </rPr>
          <t>Ô chỉ tiêu có định dạng số. Đơn vị tính x 1 (hoặc %)</t>
        </r>
      </text>
    </comment>
    <comment ref="C34" authorId="0" shapeId="0">
      <text>
        <r>
          <rPr>
            <sz val="10"/>
            <rFont val="Arial"/>
          </rPr>
          <t>Ô chỉ tiêu có định dạng ký tự</t>
        </r>
      </text>
    </comment>
    <comment ref="D34" authorId="0" shapeId="0">
      <text>
        <r>
          <rPr>
            <sz val="10"/>
            <rFont val="Arial"/>
          </rPr>
          <t>Ô chỉ tiêu có định dạng số. Đơn vị tính x 1 (hoặc %)</t>
        </r>
      </text>
    </comment>
    <comment ref="E34" authorId="0" shapeId="0">
      <text>
        <r>
          <rPr>
            <sz val="10"/>
            <rFont val="Arial"/>
          </rPr>
          <t>Ô chỉ tiêu có định dạng số. Đơn vị tính x 1 (hoặc %)</t>
        </r>
      </text>
    </comment>
    <comment ref="C35" authorId="0" shapeId="0">
      <text>
        <r>
          <rPr>
            <sz val="10"/>
            <rFont val="Arial"/>
          </rPr>
          <t>Ô chỉ tiêu có định dạng ký tự</t>
        </r>
      </text>
    </comment>
    <comment ref="D35" authorId="0" shapeId="0">
      <text>
        <r>
          <rPr>
            <sz val="10"/>
            <rFont val="Arial"/>
          </rPr>
          <t>Ô chỉ tiêu có định dạng số. Đơn vị tính x 1 (hoặc %)</t>
        </r>
      </text>
    </comment>
    <comment ref="E35" authorId="0" shapeId="0">
      <text>
        <r>
          <rPr>
            <sz val="10"/>
            <rFont val="Arial"/>
          </rPr>
          <t>Ô chỉ tiêu có định dạng số. Đơn vị tính x 1 (hoặc %)</t>
        </r>
      </text>
    </comment>
    <comment ref="C36" authorId="0" shapeId="0">
      <text>
        <r>
          <rPr>
            <sz val="10"/>
            <rFont val="Arial"/>
          </rPr>
          <t>Ô chỉ tiêu có định dạng ký tự</t>
        </r>
      </text>
    </comment>
    <comment ref="D36" authorId="0" shapeId="0">
      <text>
        <r>
          <rPr>
            <sz val="10"/>
            <rFont val="Arial"/>
          </rPr>
          <t>Ô chỉ tiêu có định dạng số. Đơn vị tính x 1 (hoặc %)</t>
        </r>
      </text>
    </comment>
    <comment ref="E36" authorId="0" shapeId="0">
      <text>
        <r>
          <rPr>
            <sz val="10"/>
            <rFont val="Arial"/>
          </rPr>
          <t>Ô chỉ tiêu có định dạng số. Đơn vị tính x 1 (hoặc %)</t>
        </r>
      </text>
    </comment>
    <comment ref="C37" authorId="0" shapeId="0">
      <text>
        <r>
          <rPr>
            <sz val="10"/>
            <rFont val="Arial"/>
          </rPr>
          <t>Ô chỉ tiêu có định dạng ký tự</t>
        </r>
      </text>
    </comment>
    <comment ref="D37" authorId="0" shapeId="0">
      <text>
        <r>
          <rPr>
            <sz val="10"/>
            <rFont val="Arial"/>
          </rPr>
          <t>Ô chỉ tiêu có định dạng số. Đơn vị tính x 1 (hoặc %)</t>
        </r>
      </text>
    </comment>
    <comment ref="E37" authorId="0" shapeId="0">
      <text>
        <r>
          <rPr>
            <sz val="10"/>
            <rFont val="Arial"/>
          </rPr>
          <t>Ô chỉ tiêu có định dạng số. Đơn vị tính x 1 (hoặc %)</t>
        </r>
      </text>
    </comment>
    <comment ref="C38" authorId="0" shapeId="0">
      <text>
        <r>
          <rPr>
            <sz val="10"/>
            <rFont val="Arial"/>
          </rPr>
          <t>Ô chỉ tiêu có định dạng ký tự</t>
        </r>
      </text>
    </comment>
    <comment ref="D38" authorId="0" shapeId="0">
      <text>
        <r>
          <rPr>
            <sz val="10"/>
            <rFont val="Arial"/>
          </rPr>
          <t>Ô chỉ tiêu có định dạng số. Đơn vị tính x 1 (hoặc %)</t>
        </r>
      </text>
    </comment>
    <comment ref="E38" authorId="0" shapeId="0">
      <text>
        <r>
          <rPr>
            <sz val="10"/>
            <rFont val="Arial"/>
          </rPr>
          <t>Ô chỉ tiêu có định dạng số. Đơn vị tính x 1 (hoặc %)</t>
        </r>
      </text>
    </comment>
    <comment ref="C39" authorId="0" shapeId="0">
      <text>
        <r>
          <rPr>
            <sz val="10"/>
            <rFont val="Arial"/>
          </rPr>
          <t>Ô chỉ tiêu có định dạng ký tự</t>
        </r>
      </text>
    </comment>
    <comment ref="D39" authorId="0" shapeId="0">
      <text>
        <r>
          <rPr>
            <sz val="10"/>
            <rFont val="Arial"/>
          </rPr>
          <t>Ô chỉ tiêu có định dạng số. Đơn vị tính x 1 (hoặc %)</t>
        </r>
      </text>
    </comment>
    <comment ref="E39" authorId="0" shapeId="0">
      <text>
        <r>
          <rPr>
            <sz val="10"/>
            <rFont val="Arial"/>
          </rPr>
          <t>Ô chỉ tiêu có định dạng số. Đơn vị tính x 1 (hoặc %)</t>
        </r>
      </text>
    </comment>
    <comment ref="C40" authorId="0" shapeId="0">
      <text>
        <r>
          <rPr>
            <sz val="10"/>
            <rFont val="Arial"/>
          </rPr>
          <t>Ô chỉ tiêu có định dạng ký tự</t>
        </r>
      </text>
    </comment>
    <comment ref="D40" authorId="0" shapeId="0">
      <text>
        <r>
          <rPr>
            <sz val="10"/>
            <rFont val="Arial"/>
          </rPr>
          <t>Ô chỉ tiêu có định dạng số. Đơn vị tính x 1 (hoặc %)</t>
        </r>
      </text>
    </comment>
    <comment ref="E40" authorId="0" shapeId="0">
      <text>
        <r>
          <rPr>
            <sz val="10"/>
            <rFont val="Arial"/>
          </rPr>
          <t>Ô chỉ tiêu có định dạng số. Đơn vị tính x 1 (hoặc %)</t>
        </r>
      </text>
    </comment>
    <comment ref="C41" authorId="0" shapeId="0">
      <text>
        <r>
          <rPr>
            <sz val="10"/>
            <rFont val="Arial"/>
          </rPr>
          <t>Ô chỉ tiêu có định dạng ký tự</t>
        </r>
      </text>
    </comment>
    <comment ref="D41" authorId="0" shapeId="0">
      <text>
        <r>
          <rPr>
            <sz val="10"/>
            <rFont val="Arial"/>
          </rPr>
          <t>Ô chỉ tiêu có định dạng số. Đơn vị tính x 1 (hoặc %)</t>
        </r>
      </text>
    </comment>
    <comment ref="E41" authorId="0" shapeId="0">
      <text>
        <r>
          <rPr>
            <sz val="10"/>
            <rFont val="Arial"/>
          </rPr>
          <t>Ô chỉ tiêu có định dạng số. Đơn vị tính x 1 (hoặc %)</t>
        </r>
      </text>
    </comment>
    <comment ref="C42" authorId="0" shapeId="0">
      <text>
        <r>
          <rPr>
            <sz val="10"/>
            <rFont val="Arial"/>
          </rPr>
          <t>Ô chỉ tiêu có định dạng ký tự</t>
        </r>
      </text>
    </comment>
    <comment ref="D42" authorId="0" shapeId="0">
      <text>
        <r>
          <rPr>
            <sz val="10"/>
            <rFont val="Arial"/>
          </rPr>
          <t>Ô chỉ tiêu có định dạng số. Đơn vị tính x 1 (hoặc %)</t>
        </r>
      </text>
    </comment>
    <comment ref="E42" authorId="0" shapeId="0">
      <text>
        <r>
          <rPr>
            <sz val="10"/>
            <rFont val="Arial"/>
          </rPr>
          <t>Ô chỉ tiêu có định dạng số. Đơn vị tính x 1 (hoặc %)</t>
        </r>
      </text>
    </comment>
  </commentList>
</comments>
</file>

<file path=xl/sharedStrings.xml><?xml version="1.0" encoding="utf-8"?>
<sst xmlns="http://schemas.openxmlformats.org/spreadsheetml/2006/main" count="509" uniqueCount="279">
  <si>
    <t>Công ty Quản lý quỹ:......</t>
  </si>
  <si>
    <t xml:space="preserve"> </t>
  </si>
  <si>
    <t>Quỹ:..............................</t>
  </si>
  <si>
    <t>BÁO CÁO TÀI CHÍNH QUỸ MỞ</t>
  </si>
  <si>
    <t xml:space="preserve">Năm: </t>
  </si>
  <si>
    <t>Thông tư 198/2012/TT-BTC</t>
  </si>
  <si>
    <t>STT</t>
  </si>
  <si>
    <t>Nội dung</t>
  </si>
  <si>
    <t>Tên sheet</t>
  </si>
  <si>
    <t>1</t>
  </si>
  <si>
    <t>Báo cáo thu nhập</t>
  </si>
  <si>
    <t>BCThuNhap</t>
  </si>
  <si>
    <t>2</t>
  </si>
  <si>
    <t>Báo cáo tình hình tài chính</t>
  </si>
  <si>
    <t>BCTinhHinhTaiChinh_06105</t>
  </si>
  <si>
    <t>3</t>
  </si>
  <si>
    <t>Báo cáo lưu chuyển tiền tệ</t>
  </si>
  <si>
    <t>BCLCTT_06106</t>
  </si>
  <si>
    <t>4</t>
  </si>
  <si>
    <t>Báo cáo thay đổi giá trị tài sản ròng, giao dịch chứng chỉ quỹ</t>
  </si>
  <si>
    <t>GTTSRong_06107</t>
  </si>
  <si>
    <t>5</t>
  </si>
  <si>
    <t>Báo cáo danh mục đầu tư</t>
  </si>
  <si>
    <t>BCDMDT_06108</t>
  </si>
  <si>
    <t>Ghi chú</t>
  </si>
  <si>
    <t>Không đổi tên sheet</t>
  </si>
  <si>
    <t>Công ty Quản lý quỹ</t>
  </si>
  <si>
    <t>(Ký, họ tên, đóng dấu)</t>
  </si>
  <si>
    <t>(Ký, họ tên)</t>
  </si>
  <si>
    <t>Chỉ tiêu</t>
  </si>
  <si>
    <t>Mã số</t>
  </si>
  <si>
    <t>Thuyết minh</t>
  </si>
  <si>
    <t>Năm N</t>
  </si>
  <si>
    <t>Năm N-1</t>
  </si>
  <si>
    <t>Kỳ này</t>
  </si>
  <si>
    <t>I. THU NHẬP, DOANH THU HOẠT ĐỘNG ĐẦU TƯ</t>
  </si>
  <si>
    <t>01</t>
  </si>
  <si>
    <t xml:space="preserve">1.1. Cổ tức được chia </t>
  </si>
  <si>
    <t>02</t>
  </si>
  <si>
    <t>1.2. Tiền lãi được nhận</t>
  </si>
  <si>
    <t>03</t>
  </si>
  <si>
    <t>1.3. Lãi, lỗ bán các khoản đầu tư</t>
  </si>
  <si>
    <t>04</t>
  </si>
  <si>
    <t>1.4. Chênh lệch tăng, giảm đánh giá lại các khoản đầu tư chưa thực hiện</t>
  </si>
  <si>
    <t>05</t>
  </si>
  <si>
    <t>1.5. Doanh thu khác</t>
  </si>
  <si>
    <t>06</t>
  </si>
  <si>
    <t>1.6. Chênh lệch lãi, lỗ tỷ giá hối đoái đã và chưa thực hiện</t>
  </si>
  <si>
    <t>07</t>
  </si>
  <si>
    <t>1.7. Doanh thu khác về đầu tư</t>
  </si>
  <si>
    <t>08</t>
  </si>
  <si>
    <t xml:space="preserve">1.8. Dự phòng nợ phải thu và dự thu khó đòi về cổ tức, tiền lãi và xử lý tổn thất nợ phải thu khó đòi về cổ tức, tiền lãi </t>
  </si>
  <si>
    <t>09</t>
  </si>
  <si>
    <t xml:space="preserve">II. CHI PHÍ ĐẦU TƯ </t>
  </si>
  <si>
    <t>10</t>
  </si>
  <si>
    <t>2.1. Chi phí giao dịch mua, bán các khoản đầu tư</t>
  </si>
  <si>
    <t>11</t>
  </si>
  <si>
    <t>2.2.Chi phí dự phòng nợ phải thu khó đòi và xử lý tổn thất phải thu khó đòi</t>
  </si>
  <si>
    <t>12</t>
  </si>
  <si>
    <t>2.3. Chi phí lãi vay</t>
  </si>
  <si>
    <t>13</t>
  </si>
  <si>
    <t>2.4. Chi phí dự phòng giảm giá tài sản nhận thế chấp và xử lý tổn thất các khoản đầu tư cho vay có tài sản nhận thế chấp</t>
  </si>
  <si>
    <t>14</t>
  </si>
  <si>
    <t>2.5.Chi phí đầu tư khác</t>
  </si>
  <si>
    <t>15</t>
  </si>
  <si>
    <t>III. CHI PHÍ HOẠT ĐỘNG QUỸ MỞ</t>
  </si>
  <si>
    <t>20</t>
  </si>
  <si>
    <t xml:space="preserve">3.1.Phí quản lý Quỹ mở </t>
  </si>
  <si>
    <t>20.1</t>
  </si>
  <si>
    <t>3.2. Phí dịch vụ lưu ký tài sản Quỹ mở</t>
  </si>
  <si>
    <t>20.2</t>
  </si>
  <si>
    <t xml:space="preserve">3.3. Phí dịch vụ giám sát </t>
  </si>
  <si>
    <t>20.3</t>
  </si>
  <si>
    <t>3.4. Phí dịch vụ quản trị Quỹ mở</t>
  </si>
  <si>
    <t>20.4</t>
  </si>
  <si>
    <t>3.5. Phí dịch vụ Đại lý chuyển nhượng</t>
  </si>
  <si>
    <t>20.5</t>
  </si>
  <si>
    <t>3.6. Phí dịch vụ khác của Nhà cung cấp dịch vụ cho Quỹ mở</t>
  </si>
  <si>
    <t>20.6</t>
  </si>
  <si>
    <t>3.7. Chi phí họp, Đại hội Quỹ mở</t>
  </si>
  <si>
    <t>20.7</t>
  </si>
  <si>
    <t>3.8. Chi phí kiểm toán</t>
  </si>
  <si>
    <t>20.8</t>
  </si>
  <si>
    <t>3.9. Chi phí thanh lý tài sản Quỹ mở</t>
  </si>
  <si>
    <t>20.9</t>
  </si>
  <si>
    <t>3.10. Chi phí hoạt động khác</t>
  </si>
  <si>
    <t>20.10</t>
  </si>
  <si>
    <t>IV. KẾT QUẢ HOẠT ĐỘNG ĐẦU TƯ (23=01-10-20)</t>
  </si>
  <si>
    <t>23</t>
  </si>
  <si>
    <t>V. KẾT QUẢ THU NHẬP VÀ CHI PHÍ KHÁC</t>
  </si>
  <si>
    <t>24</t>
  </si>
  <si>
    <t>5.1. Thu nhập khác</t>
  </si>
  <si>
    <t>24.1</t>
  </si>
  <si>
    <t>5.2. Chi phí khác</t>
  </si>
  <si>
    <t>24.2</t>
  </si>
  <si>
    <t>VI. TỔNG LỢI NHUẬN KẾ TOÁN TRƯỚC THUẾ (30=23 + 24)</t>
  </si>
  <si>
    <t>30</t>
  </si>
  <si>
    <t>6.1. Lợi nhuận đã thực hiện</t>
  </si>
  <si>
    <t>31</t>
  </si>
  <si>
    <t>6.2. Lợi nhuận chưa thực hiện</t>
  </si>
  <si>
    <t>32</t>
  </si>
  <si>
    <t>VII. CHI PHÍ THUẾ TNDN</t>
  </si>
  <si>
    <t>40</t>
  </si>
  <si>
    <t>VIII. LỢI NHUẬN KẾ TOÁN SAU THUẾ TNDN (41 = 30 - 40)</t>
  </si>
  <si>
    <t>41</t>
  </si>
  <si>
    <t>I. TÀI SẢN</t>
  </si>
  <si>
    <t>I</t>
  </si>
  <si>
    <t>1.Tiền gửi ngân hàng và tương đương tiền</t>
  </si>
  <si>
    <t>110</t>
  </si>
  <si>
    <t>1.1. Tiền gửi ngân hàng cho hoạt động của Quỹ mở</t>
  </si>
  <si>
    <t>111</t>
  </si>
  <si>
    <t>1.2. Tiền gửi có kỳ hạn dưới 3 tháng</t>
  </si>
  <si>
    <t>112</t>
  </si>
  <si>
    <t>2. Các khoản đầu tư thuần</t>
  </si>
  <si>
    <t>120</t>
  </si>
  <si>
    <t>2.1. Các khoản đầu tư</t>
  </si>
  <si>
    <t>121</t>
  </si>
  <si>
    <t xml:space="preserve">2.2. Dự phòng giảm giá tài sản nhận thế chấp </t>
  </si>
  <si>
    <t>122</t>
  </si>
  <si>
    <t>3. Các khoản phải thu</t>
  </si>
  <si>
    <t>130</t>
  </si>
  <si>
    <t>3.1 Phải thu về bán các khoản đầu tư</t>
  </si>
  <si>
    <t>131</t>
  </si>
  <si>
    <t>Trong đó: Phải thu khó đòi về bán các khoản đầu tư</t>
  </si>
  <si>
    <t>132</t>
  </si>
  <si>
    <t>3.2. Phải thu và dự thu cổ tức, tiền lãi các khoản đầu tư</t>
  </si>
  <si>
    <t>133</t>
  </si>
  <si>
    <t>3.2.1. Phải thu cổ tức, tiền lãi đến ngày nhận</t>
  </si>
  <si>
    <t>134</t>
  </si>
  <si>
    <t>Trong đó: Phải thu khó đòi về cổ tức, tiền lãi đến ngày nhận  nhưng chưa nhận được</t>
  </si>
  <si>
    <t>135</t>
  </si>
  <si>
    <t xml:space="preserve">3.2.2 Dự thu cổ tức, tiền lãi chưa đến ngày nhận </t>
  </si>
  <si>
    <t>136</t>
  </si>
  <si>
    <t>3.3. Các khoản phải thu khác</t>
  </si>
  <si>
    <t>137</t>
  </si>
  <si>
    <t>3.4. Dự phòng nợ phải thu khó đòi (*)</t>
  </si>
  <si>
    <t>138</t>
  </si>
  <si>
    <t>TỔNG TÀI SẢN</t>
  </si>
  <si>
    <t>100</t>
  </si>
  <si>
    <t>II. NỢ PHẢI TRẢ</t>
  </si>
  <si>
    <t>II</t>
  </si>
  <si>
    <t>1. Vay ngắn hạn</t>
  </si>
  <si>
    <t>311</t>
  </si>
  <si>
    <t>2. Phải trả về mua các khoản đầu tư</t>
  </si>
  <si>
    <t>312</t>
  </si>
  <si>
    <t>3. Phải trả cho các Đại lý phân phối Chứng chỉ quỹ</t>
  </si>
  <si>
    <t>313</t>
  </si>
  <si>
    <t>4. Thuế và các khoản phải nộp Nhà nước</t>
  </si>
  <si>
    <t>314</t>
  </si>
  <si>
    <t>5.Phải trả thu nhập cho Nhà đầu tư</t>
  </si>
  <si>
    <t>315</t>
  </si>
  <si>
    <t>6. Chi phí phải trả</t>
  </si>
  <si>
    <t>316</t>
  </si>
  <si>
    <t>7. Phải trả cho Nhà đầu tư về mua Chứng chỉ quỹ</t>
  </si>
  <si>
    <t>317</t>
  </si>
  <si>
    <t>8. Phải trả cho Nhà đầu tư về mua lại Chứng chỉ quỹ</t>
  </si>
  <si>
    <t>318</t>
  </si>
  <si>
    <t>9. Phải trả dịch vụ quản lý Quỹ mở</t>
  </si>
  <si>
    <t>319</t>
  </si>
  <si>
    <t>10. Phải trả, phải nộp khác</t>
  </si>
  <si>
    <t>320</t>
  </si>
  <si>
    <t>TỔNG NỢ PHẢI TRẢ</t>
  </si>
  <si>
    <t>300</t>
  </si>
  <si>
    <t>III.	GIÁ TRỊ TÀI SẢN RÒNG CÓ THỂ PHÂN PHỐI CHO NHÀ ĐẦU TƯ NẮM GIỮ CHỨNG CHỈ QUỸ MỞ (I-II)</t>
  </si>
  <si>
    <t>400</t>
  </si>
  <si>
    <t>1. Vốn góp của Nhà đầu tư</t>
  </si>
  <si>
    <t>411</t>
  </si>
  <si>
    <t>1.1 Vốn góp phát hành</t>
  </si>
  <si>
    <t>412</t>
  </si>
  <si>
    <t>1.2 Vốn góp mua lại</t>
  </si>
  <si>
    <t>413</t>
  </si>
  <si>
    <t>2. Thặng dư vốn góp của Nhà đầu tư</t>
  </si>
  <si>
    <t>414</t>
  </si>
  <si>
    <t xml:space="preserve">3. Lợi nhuận chưa phân phối </t>
  </si>
  <si>
    <t>420</t>
  </si>
  <si>
    <t>IV. GIÁ TRỊ TÀI SẢN RÒNG QUỸ MỞ TRÊN 1 ĐƠN VỊ CHỨNG CHỈ QUỸ (IV=(I-II)/III)</t>
  </si>
  <si>
    <t>430</t>
  </si>
  <si>
    <t>V. LỢI NHUẬN ĐÃ PHÂN PHỐI CHO NHÀ ĐẦU TƯ</t>
  </si>
  <si>
    <t>440</t>
  </si>
  <si>
    <t>1. Lợi nhuận/Tài sản đã phân phối cho Nhà đầu tư trong năm</t>
  </si>
  <si>
    <t>441</t>
  </si>
  <si>
    <t>2. Lợi nhuận đã phân phối cho Nhà đầu tư lũy kế từ khi thành lập Quỹ mở đến kỳ lập báo cáo này</t>
  </si>
  <si>
    <t>442</t>
  </si>
  <si>
    <t>VI. CÁC CHỈ TIÊU NGOÀI BÁO CÁO TÌNH HÌNH TÀI CHÍNH</t>
  </si>
  <si>
    <t>VI</t>
  </si>
  <si>
    <t>1. Tài sản nhận thế chấp</t>
  </si>
  <si>
    <t>001</t>
  </si>
  <si>
    <t>2. Nợ khó đòi đã xử lý</t>
  </si>
  <si>
    <t>002</t>
  </si>
  <si>
    <t>3. Ngoại tệ các loại</t>
  </si>
  <si>
    <t>003</t>
  </si>
  <si>
    <t>4. Số lượng Chứng chỉ quỹ đang lưu hành</t>
  </si>
  <si>
    <t>004</t>
  </si>
  <si>
    <t>I. Lưu chuyển tiền từ hoạt động đầu tư</t>
  </si>
  <si>
    <t xml:space="preserve">1. Tiền đã chi mua các khoản đầu tư </t>
  </si>
  <si>
    <t>2. Tiền đã thu từ bán các khoản đầu tư</t>
  </si>
  <si>
    <t xml:space="preserve">3. Cổ tức đã nhận </t>
  </si>
  <si>
    <t>4. Tiền lãi đã thu</t>
  </si>
  <si>
    <t>5. Tiền chi trả lãi vay cho hoạt động của Quỹ mở</t>
  </si>
  <si>
    <t>6. Tiền chi trả phí cho hoạt động Quỹ mở</t>
  </si>
  <si>
    <t>7. Tiền chi nộp thuế liên quan đến hoạt động Quỹ mở</t>
  </si>
  <si>
    <t>8. Tiền chi thanh toán các chi phí cho hoạt động mua, bán các khoản đầu tư (phí môi giới, phí chuyển tiền)</t>
  </si>
  <si>
    <t xml:space="preserve">9. Tiền thu khác từ hoạt động đầu tư </t>
  </si>
  <si>
    <t xml:space="preserve">10. Tiền chi khác cho hoạt động đầu tư </t>
  </si>
  <si>
    <t>Lưu chuyển tiền thuần từ hoạt động đầu tư</t>
  </si>
  <si>
    <t>II. Lưu chuyển tiền từ hoạt động tài chính</t>
  </si>
  <si>
    <t>1. Tiền thu từ phát hành Chứng chỉ quỹ  mở</t>
  </si>
  <si>
    <t>21</t>
  </si>
  <si>
    <t>2. Tiền chi mua lại Chứng chỉ quỹ  mở</t>
  </si>
  <si>
    <t>22</t>
  </si>
  <si>
    <t>3. Tiền vay gốc</t>
  </si>
  <si>
    <t>4. Tiền chi trả nợ gốc vay</t>
  </si>
  <si>
    <t>5. Thu nhập trả cho Nhà đầu tư</t>
  </si>
  <si>
    <t>25</t>
  </si>
  <si>
    <t>Lưu chuyển tiền thuần từ hoạt động tài chính</t>
  </si>
  <si>
    <t>III. Tăng/giảm tiền thuần trong kỳ</t>
  </si>
  <si>
    <t>IV. Tiền và các khoản tương đương tiền đầu kỳ</t>
  </si>
  <si>
    <t>50</t>
  </si>
  <si>
    <t>Tiền gửi ngân hàng đầu kỳ:</t>
  </si>
  <si>
    <t>51</t>
  </si>
  <si>
    <t>- Tiền gửi ngân hàng cho hoạt động Quỹ mở</t>
  </si>
  <si>
    <t>52</t>
  </si>
  <si>
    <t xml:space="preserve">- Tiền gửi của Nhà đầu tư về mua Chứng chỉ quỹ </t>
  </si>
  <si>
    <t>53</t>
  </si>
  <si>
    <t>- Tiền gửi phong tỏa</t>
  </si>
  <si>
    <t>54</t>
  </si>
  <si>
    <t>V. Tiền và các khoản tương đương tiền cuối kỳ</t>
  </si>
  <si>
    <t>55</t>
  </si>
  <si>
    <t>Tiền gửi ngân hàng cuối kỳ:</t>
  </si>
  <si>
    <t>56</t>
  </si>
  <si>
    <t>57</t>
  </si>
  <si>
    <t>- Tiền gửi của Nhà đầu tư về mua Chứng chỉ quỹ</t>
  </si>
  <si>
    <t>58</t>
  </si>
  <si>
    <t>59</t>
  </si>
  <si>
    <t>VI. Chênh lệch tiền và các khoản tương đương tiền trong kỳ</t>
  </si>
  <si>
    <t>60</t>
  </si>
  <si>
    <t>1. Lợi nhuận trước Thuế thu nhập doanh nghiệp</t>
  </si>
  <si>
    <t>2. Điều chỉnh cho các khoản tăng giá trị tài sản ròng từ các hoạt động đầu tư</t>
  </si>
  <si>
    <t>(- lãi) hoặc (+ lỗ) chênh lệch tỷ giá hối đoái chưa thực hiện</t>
  </si>
  <si>
    <t>(+) chi phí trích trước</t>
  </si>
  <si>
    <t>3. Lợi nhuận từ hoạt động đầu tư trước thay đổi vốn lưu động</t>
  </si>
  <si>
    <t>(-) Tăng, (+) giảm các khoản đầu tư</t>
  </si>
  <si>
    <t>(-) Tăng, (+) giảm phải thu bán chứng khoán đầu tư</t>
  </si>
  <si>
    <t>(-) Tăng, (+) giảm dự thu phải thu tiền lãi các khoản đầu tư</t>
  </si>
  <si>
    <t>(-) Tăng, (+) giảm các khoản phải thu khác</t>
  </si>
  <si>
    <t>(+) Tăng, (-) giảm vay ngắn hạn</t>
  </si>
  <si>
    <t>(+) Tăng, (-) giảm phải trả cho người bán</t>
  </si>
  <si>
    <t>(+) Tăng, (-) giảm phải trả các Đại lý phân phối Chứng chỉ quỹ</t>
  </si>
  <si>
    <t>(+) Tăng, (-) giảm phải trả thu nhập cho Nhà đầu tư</t>
  </si>
  <si>
    <t>(+) Tăng, (-) giảm Thuế và các khoản phải nộp Nhà nước</t>
  </si>
  <si>
    <t>(+) Tăng, (-) giảm phải trả cho Nhà đầu tư về mua Chứng chỉ quỹ</t>
  </si>
  <si>
    <t>(+) Tăng, (-) giảm phải trả cho Nhà đầu tư về mua lại Chứng chỉ quỹ</t>
  </si>
  <si>
    <t>(+) Tăng, (-) giảm phải trả, phải nộp khác</t>
  </si>
  <si>
    <t>16</t>
  </si>
  <si>
    <t>(+) Tăng, (-) giảm Phải trả dịch vụ quản lý Quỹ mở</t>
  </si>
  <si>
    <t>17</t>
  </si>
  <si>
    <t>(+) Tăng, (-) giảm Thuế Thu nhập doanh nghiệp đã nộp</t>
  </si>
  <si>
    <t>18</t>
  </si>
  <si>
    <t>Lưu chuyển tiền thuần từ hoạt động đầu tư (1 + 2 + 3)</t>
  </si>
  <si>
    <t>19</t>
  </si>
  <si>
    <t>33</t>
  </si>
  <si>
    <t>34</t>
  </si>
  <si>
    <t>5. Tiền chi trả cổ tức, tiền lãi cho nhà đầu tư</t>
  </si>
  <si>
    <t>35</t>
  </si>
  <si>
    <t>Lưu chuyển tiền thuần từ hoạt động tài chính (1-2+3-4-5)</t>
  </si>
  <si>
    <t>Khác</t>
  </si>
  <si>
    <t>80</t>
  </si>
  <si>
    <t xml:space="preserve">Số lũy kế </t>
  </si>
  <si>
    <t>Số lũy kế</t>
  </si>
  <si>
    <t>2025</t>
  </si>
  <si>
    <t>Công ty Cổ phần Quản lý Quỹ Kỹ Thương</t>
  </si>
  <si>
    <t>Quỹ Đầu tư Cổ phiếu Techcom (TCEF)</t>
  </si>
  <si>
    <t>Ngày 09 tháng 01 năm 2026</t>
  </si>
  <si>
    <t>Vũ Thanh Hằng</t>
  </si>
  <si>
    <t>Phan Thị Thu Hằng</t>
  </si>
  <si>
    <t>Phí Tuấn Thành</t>
  </si>
  <si>
    <t>Chuyên viên Quản lý Quỹ</t>
  </si>
  <si>
    <t>Kế toán Trưởng</t>
  </si>
  <si>
    <t>Tổng Giám đốc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</si>
</sst>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_-;\-* #,##0.00_-;_-* &quot;-&quot;??_-;_-@_-"/>
    <numFmt numFmtId="165" formatCode="_(\ #,##0_);_(\ \(#,##0\);_(\ \-_);_(@_)"/>
    <numFmt numFmtId="166" formatCode="_(\ #,##0.00_);_(\ \(#,##0.00\);_(\ \-_);_(@_)"/>
  </numFmts>
  <fonts count="17" x14ac:knownFonts="1">
    <font>
      <sz val="10"/>
      <name val="Arial"/>
    </font>
    <font>
      <sz val="12"/>
      <name val="Times New Roman"/>
      <family val="1"/>
    </font>
    <font>
      <b/>
      <sz val="13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2"/>
      <name val="Times New Roman"/>
      <family val="1"/>
    </font>
    <font>
      <i/>
      <u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0"/>
      <name val="Arial"/>
    </font>
    <font>
      <sz val="10"/>
      <name val="Arial"/>
      <family val="2"/>
    </font>
    <font>
      <sz val="10"/>
      <name val="Tahoma"/>
      <family val="2"/>
    </font>
    <font>
      <b/>
      <sz val="10"/>
      <name val="Tahoma"/>
      <family val="2"/>
    </font>
    <font>
      <i/>
      <sz val="1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164" fontId="12" fillId="0" borderId="0" applyFont="0" applyFill="0" applyBorder="0" applyAlignment="0" applyProtection="0"/>
  </cellStyleXfs>
  <cellXfs count="28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 vertical="justify"/>
    </xf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justify"/>
    </xf>
    <xf numFmtId="0" fontId="5" fillId="0" borderId="1" xfId="0" applyFont="1" applyBorder="1" applyAlignment="1">
      <alignment horizontal="center" vertical="justify"/>
    </xf>
    <xf numFmtId="0" fontId="6" fillId="0" borderId="1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center" vertical="justify"/>
    </xf>
    <xf numFmtId="0" fontId="9" fillId="0" borderId="0" xfId="0" applyFont="1" applyAlignment="1">
      <alignment horizontal="center" vertical="justify"/>
    </xf>
    <xf numFmtId="0" fontId="10" fillId="2" borderId="1" xfId="0" applyFont="1" applyFill="1" applyBorder="1" applyAlignment="1">
      <alignment horizontal="center" vertical="justify"/>
    </xf>
    <xf numFmtId="0" fontId="11" fillId="0" borderId="1" xfId="0" applyFont="1" applyBorder="1" applyAlignment="1">
      <alignment horizontal="left"/>
    </xf>
    <xf numFmtId="0" fontId="4" fillId="2" borderId="1" xfId="0" applyFont="1" applyFill="1" applyBorder="1" applyAlignment="1">
      <alignment horizontal="center"/>
    </xf>
    <xf numFmtId="165" fontId="6" fillId="0" borderId="1" xfId="0" applyNumberFormat="1" applyFont="1" applyBorder="1" applyAlignment="1">
      <alignment horizontal="left"/>
    </xf>
    <xf numFmtId="0" fontId="14" fillId="0" borderId="0" xfId="0" applyFont="1" applyAlignment="1">
      <alignment horizontal="left"/>
    </xf>
    <xf numFmtId="0" fontId="15" fillId="0" borderId="0" xfId="0" applyFont="1" applyAlignment="1">
      <alignment horizontal="center" vertical="justify"/>
    </xf>
    <xf numFmtId="0" fontId="16" fillId="0" borderId="0" xfId="0" applyFont="1" applyAlignment="1">
      <alignment horizontal="center" vertical="justify"/>
    </xf>
    <xf numFmtId="0" fontId="6" fillId="0" borderId="1" xfId="0" applyFont="1" applyBorder="1" applyAlignment="1">
      <alignment horizontal="right" vertical="top"/>
    </xf>
    <xf numFmtId="165" fontId="1" fillId="0" borderId="1" xfId="1" applyNumberFormat="1" applyFont="1" applyBorder="1" applyAlignment="1">
      <alignment horizontal="right" vertical="top"/>
    </xf>
    <xf numFmtId="165" fontId="4" fillId="0" borderId="1" xfId="1" applyNumberFormat="1" applyFont="1" applyBorder="1" applyAlignment="1">
      <alignment horizontal="right" vertical="top"/>
    </xf>
    <xf numFmtId="166" fontId="1" fillId="0" borderId="1" xfId="1" applyNumberFormat="1" applyFont="1" applyBorder="1" applyAlignment="1">
      <alignment horizontal="right" vertical="top"/>
    </xf>
    <xf numFmtId="0" fontId="0" fillId="0" borderId="0" xfId="0" applyAlignment="1">
      <alignment horizontal="right" vertical="top"/>
    </xf>
    <xf numFmtId="165" fontId="6" fillId="0" borderId="1" xfId="0" applyNumberFormat="1" applyFont="1" applyBorder="1" applyAlignment="1">
      <alignment horizontal="right" vertical="top"/>
    </xf>
    <xf numFmtId="165" fontId="6" fillId="0" borderId="1" xfId="1" applyNumberFormat="1" applyFont="1" applyBorder="1" applyAlignment="1">
      <alignment horizontal="right" vertical="top"/>
    </xf>
    <xf numFmtId="0" fontId="1" fillId="0" borderId="0" xfId="0" applyFont="1" applyAlignment="1">
      <alignment horizontal="left"/>
    </xf>
    <xf numFmtId="0" fontId="8" fillId="0" borderId="0" xfId="0" applyFont="1" applyAlignment="1">
      <alignment horizontal="center" vertical="justify"/>
    </xf>
    <xf numFmtId="0" fontId="15" fillId="0" borderId="0" xfId="0" applyFont="1" applyAlignment="1">
      <alignment horizontal="center" vertical="justify"/>
    </xf>
    <xf numFmtId="0" fontId="10" fillId="2" borderId="1" xfId="0" applyFont="1" applyFill="1" applyBorder="1" applyAlignment="1">
      <alignment horizontal="center" vertical="justify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tabSelected="1" workbookViewId="0">
      <selection activeCell="C24" sqref="C24:E25"/>
    </sheetView>
  </sheetViews>
  <sheetFormatPr defaultRowHeight="13.2" x14ac:dyDescent="0.25"/>
  <cols>
    <col min="1" max="1" width="25.44140625" customWidth="1"/>
    <col min="2" max="2" width="7.44140625" customWidth="1"/>
    <col min="3" max="3" width="48.77734375" customWidth="1"/>
    <col min="4" max="4" width="36" customWidth="1"/>
    <col min="5" max="5" width="15" customWidth="1"/>
  </cols>
  <sheetData>
    <row r="1" spans="1:5" ht="15" customHeight="1" x14ac:dyDescent="0.3">
      <c r="A1" s="1" t="s">
        <v>0</v>
      </c>
      <c r="B1" s="1" t="s">
        <v>270</v>
      </c>
      <c r="C1" s="1" t="s">
        <v>1</v>
      </c>
      <c r="D1" s="1" t="s">
        <v>1</v>
      </c>
      <c r="E1" s="1" t="s">
        <v>1</v>
      </c>
    </row>
    <row r="2" spans="1:5" ht="15" customHeight="1" x14ac:dyDescent="0.3">
      <c r="A2" s="1" t="s">
        <v>2</v>
      </c>
      <c r="B2" s="1" t="s">
        <v>271</v>
      </c>
      <c r="C2" s="1" t="s">
        <v>1</v>
      </c>
      <c r="D2" s="1" t="s">
        <v>1</v>
      </c>
      <c r="E2" s="1" t="s">
        <v>1</v>
      </c>
    </row>
    <row r="3" spans="1:5" ht="27" customHeight="1" x14ac:dyDescent="0.3">
      <c r="A3" s="1" t="s">
        <v>1</v>
      </c>
      <c r="B3" s="1" t="s">
        <v>1</v>
      </c>
      <c r="C3" s="2" t="s">
        <v>3</v>
      </c>
      <c r="D3" s="1"/>
      <c r="E3" s="1" t="s">
        <v>1</v>
      </c>
    </row>
    <row r="4" spans="1:5" ht="15" customHeight="1" x14ac:dyDescent="0.3">
      <c r="A4" s="1" t="s">
        <v>1</v>
      </c>
      <c r="B4" s="1" t="s">
        <v>1</v>
      </c>
      <c r="C4" s="1" t="s">
        <v>1</v>
      </c>
      <c r="D4" s="1" t="s">
        <v>1</v>
      </c>
      <c r="E4" s="1" t="s">
        <v>1</v>
      </c>
    </row>
    <row r="5" spans="1:5" ht="15" customHeight="1" x14ac:dyDescent="0.3">
      <c r="A5" s="1" t="s">
        <v>1</v>
      </c>
      <c r="B5" s="1" t="s">
        <v>1</v>
      </c>
      <c r="C5" s="3" t="s">
        <v>4</v>
      </c>
      <c r="D5" s="1" t="s">
        <v>269</v>
      </c>
      <c r="E5" s="1" t="s">
        <v>1</v>
      </c>
    </row>
    <row r="6" spans="1:5" ht="15" customHeight="1" x14ac:dyDescent="0.3">
      <c r="A6" s="1" t="s">
        <v>1</v>
      </c>
      <c r="B6" s="1" t="s">
        <v>1</v>
      </c>
      <c r="C6" s="1" t="s">
        <v>1</v>
      </c>
      <c r="D6" s="1" t="s">
        <v>1</v>
      </c>
      <c r="E6" s="1" t="s">
        <v>1</v>
      </c>
    </row>
    <row r="7" spans="1:5" ht="15" customHeight="1" x14ac:dyDescent="0.3">
      <c r="A7" s="1" t="s">
        <v>1</v>
      </c>
      <c r="B7" s="1" t="s">
        <v>1</v>
      </c>
      <c r="C7" s="1" t="s">
        <v>1</v>
      </c>
      <c r="D7" s="1" t="s">
        <v>5</v>
      </c>
      <c r="E7" s="1" t="s">
        <v>1</v>
      </c>
    </row>
    <row r="8" spans="1:5" ht="15" customHeight="1" x14ac:dyDescent="0.3">
      <c r="A8" s="1" t="s">
        <v>1</v>
      </c>
      <c r="B8" s="4" t="s">
        <v>6</v>
      </c>
      <c r="C8" s="4" t="s">
        <v>7</v>
      </c>
      <c r="D8" s="4" t="s">
        <v>8</v>
      </c>
      <c r="E8" s="1" t="s">
        <v>1</v>
      </c>
    </row>
    <row r="9" spans="1:5" ht="15" customHeight="1" x14ac:dyDescent="0.3">
      <c r="A9" s="1" t="s">
        <v>1</v>
      </c>
      <c r="B9" s="5" t="s">
        <v>9</v>
      </c>
      <c r="C9" s="6" t="s">
        <v>10</v>
      </c>
      <c r="D9" s="6" t="s">
        <v>11</v>
      </c>
      <c r="E9" s="1" t="s">
        <v>1</v>
      </c>
    </row>
    <row r="10" spans="1:5" ht="15" customHeight="1" x14ac:dyDescent="0.3">
      <c r="A10" s="1" t="s">
        <v>1</v>
      </c>
      <c r="B10" s="5" t="s">
        <v>12</v>
      </c>
      <c r="C10" s="6" t="s">
        <v>13</v>
      </c>
      <c r="D10" s="6" t="s">
        <v>14</v>
      </c>
      <c r="E10" s="1" t="s">
        <v>1</v>
      </c>
    </row>
    <row r="11" spans="1:5" ht="15" customHeight="1" x14ac:dyDescent="0.3">
      <c r="A11" s="1" t="s">
        <v>1</v>
      </c>
      <c r="B11" s="5" t="s">
        <v>15</v>
      </c>
      <c r="C11" s="6" t="s">
        <v>16</v>
      </c>
      <c r="D11" s="6" t="s">
        <v>17</v>
      </c>
      <c r="E11" s="1" t="s">
        <v>1</v>
      </c>
    </row>
    <row r="12" spans="1:5" ht="15" customHeight="1" x14ac:dyDescent="0.3">
      <c r="A12" s="1" t="s">
        <v>1</v>
      </c>
      <c r="B12" s="5" t="s">
        <v>18</v>
      </c>
      <c r="C12" s="6" t="s">
        <v>19</v>
      </c>
      <c r="D12" s="6" t="s">
        <v>20</v>
      </c>
      <c r="E12" s="1" t="s">
        <v>1</v>
      </c>
    </row>
    <row r="13" spans="1:5" ht="15" customHeight="1" x14ac:dyDescent="0.3">
      <c r="A13" s="1" t="s">
        <v>1</v>
      </c>
      <c r="B13" s="5" t="s">
        <v>21</v>
      </c>
      <c r="C13" s="6" t="s">
        <v>22</v>
      </c>
      <c r="D13" s="6" t="s">
        <v>23</v>
      </c>
      <c r="E13" s="1" t="s">
        <v>1</v>
      </c>
    </row>
    <row r="14" spans="1:5" ht="15" customHeight="1" x14ac:dyDescent="0.3">
      <c r="A14" s="1" t="s">
        <v>1</v>
      </c>
      <c r="B14" s="1" t="s">
        <v>1</v>
      </c>
      <c r="C14" s="1" t="s">
        <v>1</v>
      </c>
      <c r="D14" s="1" t="s">
        <v>1</v>
      </c>
      <c r="E14" s="1" t="s">
        <v>1</v>
      </c>
    </row>
    <row r="15" spans="1:5" ht="15" customHeight="1" x14ac:dyDescent="0.3">
      <c r="A15" s="1" t="s">
        <v>1</v>
      </c>
      <c r="B15" s="1" t="s">
        <v>24</v>
      </c>
      <c r="C15" s="24" t="s">
        <v>25</v>
      </c>
      <c r="D15" s="24"/>
      <c r="E15" s="1" t="s">
        <v>1</v>
      </c>
    </row>
    <row r="16" spans="1:5" ht="15" customHeight="1" x14ac:dyDescent="0.3">
      <c r="A16" s="1" t="s">
        <v>1</v>
      </c>
      <c r="B16" s="7" t="s">
        <v>1</v>
      </c>
      <c r="C16" s="24"/>
      <c r="D16" s="24"/>
      <c r="E16" s="1"/>
    </row>
    <row r="17" spans="1:5" ht="15" customHeight="1" x14ac:dyDescent="0.3">
      <c r="A17" s="1" t="s">
        <v>1</v>
      </c>
      <c r="B17" s="1" t="s">
        <v>1</v>
      </c>
      <c r="C17" s="1" t="s">
        <v>1</v>
      </c>
      <c r="D17" s="1" t="s">
        <v>272</v>
      </c>
      <c r="E17" s="1" t="s">
        <v>1</v>
      </c>
    </row>
    <row r="18" spans="1:5" ht="15" customHeight="1" x14ac:dyDescent="0.3">
      <c r="A18" s="1"/>
      <c r="B18" s="1"/>
      <c r="C18" s="14" t="s">
        <v>1</v>
      </c>
      <c r="D18" s="14" t="s">
        <v>1</v>
      </c>
      <c r="E18" s="14" t="s">
        <v>1</v>
      </c>
    </row>
    <row r="19" spans="1:5" ht="15" customHeight="1" x14ac:dyDescent="0.25">
      <c r="A19" s="25"/>
      <c r="B19" s="25"/>
      <c r="C19" s="15" t="s">
        <v>26</v>
      </c>
      <c r="D19" s="26"/>
      <c r="E19" s="26"/>
    </row>
    <row r="20" spans="1:5" ht="15" customHeight="1" x14ac:dyDescent="0.25">
      <c r="A20" s="25"/>
      <c r="B20" s="25"/>
      <c r="C20" s="15"/>
      <c r="D20" s="26"/>
      <c r="E20" s="26"/>
    </row>
    <row r="21" spans="1:5" ht="15" customHeight="1" x14ac:dyDescent="0.25">
      <c r="A21" s="9"/>
      <c r="B21" s="9"/>
      <c r="C21" s="16" t="s">
        <v>28</v>
      </c>
      <c r="D21" s="16" t="s">
        <v>28</v>
      </c>
      <c r="E21" s="16" t="s">
        <v>27</v>
      </c>
    </row>
    <row r="22" spans="1:5" ht="15" customHeight="1" x14ac:dyDescent="0.25">
      <c r="A22" s="8" t="s">
        <v>1</v>
      </c>
      <c r="B22" s="8" t="s">
        <v>1</v>
      </c>
      <c r="C22" s="8" t="s">
        <v>1</v>
      </c>
      <c r="D22" s="8" t="s">
        <v>1</v>
      </c>
      <c r="E22" s="8" t="s">
        <v>1</v>
      </c>
    </row>
    <row r="24" spans="1:5" x14ac:dyDescent="0.25">
      <c r="C24" t="s">
        <v>273</v>
      </c>
      <c r="D24" t="s">
        <v>274</v>
      </c>
      <c r="E24" t="s">
        <v>275</v>
      </c>
    </row>
    <row r="25" spans="1:5" x14ac:dyDescent="0.25">
      <c r="C25" t="s">
        <v>276</v>
      </c>
      <c r="D25" t="s">
        <v>277</v>
      </c>
      <c r="E25" t="s">
        <v>278</v>
      </c>
    </row>
  </sheetData>
  <mergeCells count="5">
    <mergeCell ref="C15:D15"/>
    <mergeCell ref="C16:D16"/>
    <mergeCell ref="A19:B20"/>
    <mergeCell ref="D19:D20"/>
    <mergeCell ref="E19:E20"/>
  </mergeCells>
  <pageMargins left="0.75" right="0.75" top="1" bottom="1" header="0.5" footer="0.5"/>
  <pageSetup orientation="portrait" horizontalDpi="300" verticalDpi="300"/>
  <headerFooter alignWithMargins="0">
    <oddHeader>&amp;L&amp;"Arial"&amp;9&amp;K0078D7 INTERNAL&amp;1#_x000D_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J38"/>
  <sheetViews>
    <sheetView workbookViewId="0">
      <selection activeCell="C3" sqref="C3:G37"/>
    </sheetView>
  </sheetViews>
  <sheetFormatPr defaultRowHeight="13.2" x14ac:dyDescent="0.25"/>
  <cols>
    <col min="1" max="1" width="68.44140625" customWidth="1"/>
    <col min="2" max="2" width="9.21875" customWidth="1"/>
    <col min="3" max="3" width="42.44140625" customWidth="1"/>
    <col min="4" max="4" width="32.77734375" customWidth="1"/>
    <col min="5" max="5" width="40.77734375" customWidth="1"/>
    <col min="6" max="6" width="35.77734375" customWidth="1"/>
    <col min="7" max="7" width="36.77734375" customWidth="1"/>
    <col min="8" max="10" width="6.77734375" customWidth="1"/>
  </cols>
  <sheetData>
    <row r="1" spans="1:10" ht="15" customHeight="1" x14ac:dyDescent="0.3">
      <c r="A1" s="27" t="s">
        <v>29</v>
      </c>
      <c r="B1" s="27" t="s">
        <v>30</v>
      </c>
      <c r="C1" s="27" t="s">
        <v>31</v>
      </c>
      <c r="D1" s="27" t="s">
        <v>32</v>
      </c>
      <c r="E1" s="27"/>
      <c r="F1" s="27" t="s">
        <v>33</v>
      </c>
      <c r="G1" s="27"/>
      <c r="H1" s="1"/>
      <c r="I1" s="1"/>
      <c r="J1" s="1"/>
    </row>
    <row r="2" spans="1:10" ht="15" customHeight="1" x14ac:dyDescent="0.3">
      <c r="A2" s="27"/>
      <c r="B2" s="27"/>
      <c r="C2" s="27"/>
      <c r="D2" s="12" t="s">
        <v>34</v>
      </c>
      <c r="E2" s="12" t="s">
        <v>267</v>
      </c>
      <c r="F2" s="12" t="s">
        <v>34</v>
      </c>
      <c r="G2" s="12" t="s">
        <v>268</v>
      </c>
      <c r="H2" s="1"/>
      <c r="I2" s="1"/>
      <c r="J2" s="1"/>
    </row>
    <row r="3" spans="1:10" ht="15" customHeight="1" x14ac:dyDescent="0.3">
      <c r="A3" s="11" t="s">
        <v>35</v>
      </c>
      <c r="B3" s="6" t="s">
        <v>36</v>
      </c>
      <c r="C3" s="17"/>
      <c r="D3" s="18">
        <v>12081326810</v>
      </c>
      <c r="E3" s="18">
        <v>69763208991</v>
      </c>
      <c r="F3" s="18">
        <v>-13667967644</v>
      </c>
      <c r="G3" s="18">
        <v>21455915074</v>
      </c>
      <c r="H3" s="1"/>
      <c r="I3" s="1"/>
      <c r="J3" s="1"/>
    </row>
    <row r="4" spans="1:10" ht="15" customHeight="1" x14ac:dyDescent="0.3">
      <c r="A4" s="6" t="s">
        <v>37</v>
      </c>
      <c r="B4" s="6" t="s">
        <v>38</v>
      </c>
      <c r="C4" s="17"/>
      <c r="D4" s="18">
        <v>865763660</v>
      </c>
      <c r="E4" s="18">
        <v>2909853660</v>
      </c>
      <c r="F4" s="18">
        <v>591430000</v>
      </c>
      <c r="G4" s="18">
        <v>4870115000</v>
      </c>
      <c r="H4" s="1"/>
      <c r="I4" s="1"/>
      <c r="J4" s="1"/>
    </row>
    <row r="5" spans="1:10" ht="15" customHeight="1" x14ac:dyDescent="0.3">
      <c r="A5" s="6" t="s">
        <v>39</v>
      </c>
      <c r="B5" s="6" t="s">
        <v>40</v>
      </c>
      <c r="C5" s="17"/>
      <c r="D5" s="18">
        <v>8331000</v>
      </c>
      <c r="E5" s="18">
        <v>24643581</v>
      </c>
      <c r="F5" s="18">
        <v>5117606</v>
      </c>
      <c r="G5" s="18">
        <v>34836274</v>
      </c>
      <c r="H5" s="1"/>
      <c r="I5" s="1"/>
      <c r="J5" s="1"/>
    </row>
    <row r="6" spans="1:10" ht="15" customHeight="1" x14ac:dyDescent="0.3">
      <c r="A6" s="6" t="s">
        <v>41</v>
      </c>
      <c r="B6" s="6" t="s">
        <v>42</v>
      </c>
      <c r="C6" s="17"/>
      <c r="D6" s="18">
        <v>15218873986</v>
      </c>
      <c r="E6" s="18">
        <v>51044454804</v>
      </c>
      <c r="F6" s="18">
        <v>1087185339</v>
      </c>
      <c r="G6" s="18">
        <v>12533378662</v>
      </c>
      <c r="H6" s="1"/>
      <c r="I6" s="1"/>
      <c r="J6" s="1"/>
    </row>
    <row r="7" spans="1:10" ht="15" customHeight="1" x14ac:dyDescent="0.3">
      <c r="A7" s="6" t="s">
        <v>43</v>
      </c>
      <c r="B7" s="6" t="s">
        <v>44</v>
      </c>
      <c r="C7" s="17"/>
      <c r="D7" s="18">
        <v>-4011641836</v>
      </c>
      <c r="E7" s="18">
        <v>15784256946</v>
      </c>
      <c r="F7" s="18">
        <v>-15351700589</v>
      </c>
      <c r="G7" s="18">
        <v>4017585138</v>
      </c>
      <c r="H7" s="1"/>
      <c r="I7" s="1"/>
      <c r="J7" s="1"/>
    </row>
    <row r="8" spans="1:10" ht="15" customHeight="1" x14ac:dyDescent="0.3">
      <c r="A8" s="6" t="s">
        <v>45</v>
      </c>
      <c r="B8" s="6" t="s">
        <v>46</v>
      </c>
      <c r="C8" s="17"/>
      <c r="D8" s="18">
        <v>0</v>
      </c>
      <c r="E8" s="18">
        <v>0</v>
      </c>
      <c r="F8" s="18">
        <v>0</v>
      </c>
      <c r="G8" s="18">
        <v>0</v>
      </c>
      <c r="H8" s="1"/>
      <c r="I8" s="1"/>
      <c r="J8" s="1"/>
    </row>
    <row r="9" spans="1:10" ht="15" customHeight="1" x14ac:dyDescent="0.3">
      <c r="A9" s="6" t="s">
        <v>47</v>
      </c>
      <c r="B9" s="6" t="s">
        <v>48</v>
      </c>
      <c r="C9" s="17"/>
      <c r="D9" s="18">
        <v>0</v>
      </c>
      <c r="E9" s="18">
        <v>0</v>
      </c>
      <c r="F9" s="18">
        <v>0</v>
      </c>
      <c r="G9" s="18">
        <v>0</v>
      </c>
      <c r="H9" s="1"/>
      <c r="I9" s="1"/>
      <c r="J9" s="1"/>
    </row>
    <row r="10" spans="1:10" ht="15" customHeight="1" x14ac:dyDescent="0.3">
      <c r="A10" s="6" t="s">
        <v>49</v>
      </c>
      <c r="B10" s="6" t="s">
        <v>50</v>
      </c>
      <c r="C10" s="17"/>
      <c r="D10" s="18">
        <v>0</v>
      </c>
      <c r="E10" s="18">
        <v>0</v>
      </c>
      <c r="F10" s="18">
        <v>0</v>
      </c>
      <c r="G10" s="18">
        <v>0</v>
      </c>
      <c r="H10" s="1"/>
      <c r="I10" s="1"/>
      <c r="J10" s="1"/>
    </row>
    <row r="11" spans="1:10" ht="15" customHeight="1" x14ac:dyDescent="0.3">
      <c r="A11" s="6" t="s">
        <v>51</v>
      </c>
      <c r="B11" s="6" t="s">
        <v>52</v>
      </c>
      <c r="C11" s="17"/>
      <c r="D11" s="18">
        <v>0</v>
      </c>
      <c r="E11" s="18">
        <v>0</v>
      </c>
      <c r="F11" s="18">
        <v>0</v>
      </c>
      <c r="G11" s="18">
        <v>0</v>
      </c>
      <c r="H11" s="1"/>
      <c r="I11" s="1"/>
      <c r="J11" s="1"/>
    </row>
    <row r="12" spans="1:10" ht="15" customHeight="1" x14ac:dyDescent="0.3">
      <c r="A12" s="11" t="s">
        <v>53</v>
      </c>
      <c r="B12" s="6" t="s">
        <v>54</v>
      </c>
      <c r="C12" s="17"/>
      <c r="D12" s="18">
        <v>248564713</v>
      </c>
      <c r="E12" s="18">
        <v>1520093210</v>
      </c>
      <c r="F12" s="18">
        <v>360627762</v>
      </c>
      <c r="G12" s="18">
        <v>3235889993</v>
      </c>
      <c r="H12" s="1"/>
      <c r="I12" s="1"/>
      <c r="J12" s="1"/>
    </row>
    <row r="13" spans="1:10" ht="15" customHeight="1" x14ac:dyDescent="0.3">
      <c r="A13" s="6" t="s">
        <v>55</v>
      </c>
      <c r="B13" s="6" t="s">
        <v>56</v>
      </c>
      <c r="C13" s="17"/>
      <c r="D13" s="18">
        <v>248564713</v>
      </c>
      <c r="E13" s="18">
        <v>1520093210</v>
      </c>
      <c r="F13" s="18">
        <v>360627762</v>
      </c>
      <c r="G13" s="18">
        <v>3235889993</v>
      </c>
      <c r="H13" s="1"/>
      <c r="I13" s="1"/>
      <c r="J13" s="1"/>
    </row>
    <row r="14" spans="1:10" ht="15" customHeight="1" x14ac:dyDescent="0.3">
      <c r="A14" s="6" t="s">
        <v>57</v>
      </c>
      <c r="B14" s="6" t="s">
        <v>58</v>
      </c>
      <c r="C14" s="17"/>
      <c r="D14" s="18">
        <v>0</v>
      </c>
      <c r="E14" s="18">
        <v>0</v>
      </c>
      <c r="F14" s="18">
        <v>0</v>
      </c>
      <c r="G14" s="18">
        <v>0</v>
      </c>
      <c r="H14" s="1"/>
      <c r="I14" s="1"/>
      <c r="J14" s="1"/>
    </row>
    <row r="15" spans="1:10" ht="15" customHeight="1" x14ac:dyDescent="0.3">
      <c r="A15" s="6" t="s">
        <v>59</v>
      </c>
      <c r="B15" s="6" t="s">
        <v>60</v>
      </c>
      <c r="C15" s="17"/>
      <c r="D15" s="18">
        <v>0</v>
      </c>
      <c r="E15" s="18">
        <v>0</v>
      </c>
      <c r="F15" s="18">
        <v>0</v>
      </c>
      <c r="G15" s="18">
        <v>0</v>
      </c>
      <c r="H15" s="1"/>
      <c r="I15" s="1"/>
      <c r="J15" s="1"/>
    </row>
    <row r="16" spans="1:10" ht="15" customHeight="1" x14ac:dyDescent="0.3">
      <c r="A16" s="6" t="s">
        <v>61</v>
      </c>
      <c r="B16" s="6" t="s">
        <v>62</v>
      </c>
      <c r="C16" s="17"/>
      <c r="D16" s="18">
        <v>0</v>
      </c>
      <c r="E16" s="18">
        <v>0</v>
      </c>
      <c r="F16" s="18">
        <v>0</v>
      </c>
      <c r="G16" s="18">
        <v>0</v>
      </c>
      <c r="H16" s="1"/>
      <c r="I16" s="1"/>
      <c r="J16" s="1"/>
    </row>
    <row r="17" spans="1:10" ht="15" customHeight="1" x14ac:dyDescent="0.3">
      <c r="A17" s="6" t="s">
        <v>63</v>
      </c>
      <c r="B17" s="6" t="s">
        <v>64</v>
      </c>
      <c r="C17" s="17"/>
      <c r="D17" s="18">
        <v>0</v>
      </c>
      <c r="E17" s="18">
        <v>0</v>
      </c>
      <c r="F17" s="18">
        <v>0</v>
      </c>
      <c r="G17" s="18">
        <v>0</v>
      </c>
      <c r="H17" s="1"/>
      <c r="I17" s="1"/>
      <c r="J17" s="1"/>
    </row>
    <row r="18" spans="1:10" ht="15" customHeight="1" x14ac:dyDescent="0.3">
      <c r="A18" s="11" t="s">
        <v>65</v>
      </c>
      <c r="B18" s="6" t="s">
        <v>66</v>
      </c>
      <c r="C18" s="17"/>
      <c r="D18" s="18">
        <v>1362003063</v>
      </c>
      <c r="E18" s="18">
        <v>5188256403</v>
      </c>
      <c r="F18" s="18">
        <v>1471933645</v>
      </c>
      <c r="G18" s="18">
        <v>6091240477</v>
      </c>
      <c r="H18" s="1"/>
      <c r="I18" s="1"/>
      <c r="J18" s="1"/>
    </row>
    <row r="19" spans="1:10" ht="15" customHeight="1" x14ac:dyDescent="0.3">
      <c r="A19" s="6" t="s">
        <v>67</v>
      </c>
      <c r="B19" s="6" t="s">
        <v>68</v>
      </c>
      <c r="C19" s="17"/>
      <c r="D19" s="18">
        <v>864202219</v>
      </c>
      <c r="E19" s="18">
        <v>3284036424</v>
      </c>
      <c r="F19" s="18">
        <v>1001375072</v>
      </c>
      <c r="G19" s="18">
        <v>4141314625</v>
      </c>
      <c r="H19" s="1"/>
      <c r="I19" s="1"/>
      <c r="J19" s="1"/>
    </row>
    <row r="20" spans="1:10" ht="15" customHeight="1" x14ac:dyDescent="0.3">
      <c r="A20" s="6" t="s">
        <v>69</v>
      </c>
      <c r="B20" s="6" t="s">
        <v>70</v>
      </c>
      <c r="C20" s="17"/>
      <c r="D20" s="18">
        <v>49190487</v>
      </c>
      <c r="E20" s="18">
        <v>222595160</v>
      </c>
      <c r="F20" s="18">
        <v>60132333</v>
      </c>
      <c r="G20" s="18">
        <v>251863155</v>
      </c>
      <c r="H20" s="1"/>
      <c r="I20" s="1"/>
      <c r="J20" s="1"/>
    </row>
    <row r="21" spans="1:10" ht="15" customHeight="1" x14ac:dyDescent="0.3">
      <c r="A21" s="6" t="s">
        <v>71</v>
      </c>
      <c r="B21" s="6" t="s">
        <v>72</v>
      </c>
      <c r="C21" s="17"/>
      <c r="D21" s="18">
        <v>54450000</v>
      </c>
      <c r="E21" s="18">
        <v>217800000</v>
      </c>
      <c r="F21" s="18">
        <v>54450000</v>
      </c>
      <c r="G21" s="18">
        <v>217800000</v>
      </c>
      <c r="H21" s="1"/>
      <c r="I21" s="1"/>
      <c r="J21" s="1"/>
    </row>
    <row r="22" spans="1:10" ht="15" customHeight="1" x14ac:dyDescent="0.3">
      <c r="A22" s="6" t="s">
        <v>73</v>
      </c>
      <c r="B22" s="6" t="s">
        <v>74</v>
      </c>
      <c r="C22" s="17"/>
      <c r="D22" s="18">
        <v>197587500</v>
      </c>
      <c r="E22" s="18">
        <v>790350000</v>
      </c>
      <c r="F22" s="18">
        <v>197587500</v>
      </c>
      <c r="G22" s="18">
        <v>790350000</v>
      </c>
      <c r="H22" s="1"/>
      <c r="I22" s="1"/>
      <c r="J22" s="1"/>
    </row>
    <row r="23" spans="1:10" ht="15" customHeight="1" x14ac:dyDescent="0.3">
      <c r="A23" s="6" t="s">
        <v>75</v>
      </c>
      <c r="B23" s="6" t="s">
        <v>76</v>
      </c>
      <c r="C23" s="17"/>
      <c r="D23" s="18">
        <v>39600000</v>
      </c>
      <c r="E23" s="18">
        <v>158400000</v>
      </c>
      <c r="F23" s="18">
        <v>39600000</v>
      </c>
      <c r="G23" s="18">
        <v>158400000</v>
      </c>
      <c r="H23" s="1"/>
      <c r="I23" s="1"/>
      <c r="J23" s="1"/>
    </row>
    <row r="24" spans="1:10" ht="15" customHeight="1" x14ac:dyDescent="0.3">
      <c r="A24" s="6" t="s">
        <v>77</v>
      </c>
      <c r="B24" s="6" t="s">
        <v>78</v>
      </c>
      <c r="C24" s="17"/>
      <c r="D24" s="18">
        <v>0</v>
      </c>
      <c r="E24" s="18">
        <v>0</v>
      </c>
      <c r="F24" s="18">
        <v>0</v>
      </c>
      <c r="G24" s="18">
        <v>0</v>
      </c>
      <c r="H24" s="1"/>
      <c r="I24" s="1"/>
      <c r="J24" s="1"/>
    </row>
    <row r="25" spans="1:10" ht="15" customHeight="1" x14ac:dyDescent="0.3">
      <c r="A25" s="6" t="s">
        <v>79</v>
      </c>
      <c r="B25" s="6" t="s">
        <v>80</v>
      </c>
      <c r="C25" s="17"/>
      <c r="D25" s="18">
        <v>0</v>
      </c>
      <c r="E25" s="18">
        <v>36769819</v>
      </c>
      <c r="F25" s="18">
        <v>0</v>
      </c>
      <c r="G25" s="18">
        <v>78894037</v>
      </c>
      <c r="H25" s="1"/>
      <c r="I25" s="1"/>
      <c r="J25" s="1"/>
    </row>
    <row r="26" spans="1:10" ht="15" customHeight="1" x14ac:dyDescent="0.3">
      <c r="A26" s="6" t="s">
        <v>81</v>
      </c>
      <c r="B26" s="6" t="s">
        <v>82</v>
      </c>
      <c r="C26" s="17"/>
      <c r="D26" s="18">
        <v>59142857</v>
      </c>
      <c r="E26" s="18">
        <v>108000000</v>
      </c>
      <c r="F26" s="18">
        <v>20974140</v>
      </c>
      <c r="G26" s="18">
        <v>83896560</v>
      </c>
      <c r="H26" s="1"/>
      <c r="I26" s="1"/>
      <c r="J26" s="1"/>
    </row>
    <row r="27" spans="1:10" ht="15" customHeight="1" x14ac:dyDescent="0.3">
      <c r="A27" s="6" t="s">
        <v>83</v>
      </c>
      <c r="B27" s="6" t="s">
        <v>84</v>
      </c>
      <c r="C27" s="17"/>
      <c r="D27" s="18">
        <v>0</v>
      </c>
      <c r="E27" s="18">
        <v>0</v>
      </c>
      <c r="F27" s="18">
        <v>0</v>
      </c>
      <c r="G27" s="18">
        <v>0</v>
      </c>
      <c r="H27" s="1"/>
      <c r="I27" s="1"/>
      <c r="J27" s="1"/>
    </row>
    <row r="28" spans="1:10" ht="15" customHeight="1" x14ac:dyDescent="0.3">
      <c r="A28" s="6" t="s">
        <v>85</v>
      </c>
      <c r="B28" s="6" t="s">
        <v>86</v>
      </c>
      <c r="C28" s="17"/>
      <c r="D28" s="18">
        <v>97830000</v>
      </c>
      <c r="E28" s="18">
        <v>370305000</v>
      </c>
      <c r="F28" s="18">
        <v>97814600</v>
      </c>
      <c r="G28" s="18">
        <v>368722100</v>
      </c>
      <c r="H28" s="1"/>
      <c r="I28" s="1"/>
      <c r="J28" s="1"/>
    </row>
    <row r="29" spans="1:10" ht="15" customHeight="1" x14ac:dyDescent="0.3">
      <c r="A29" s="11" t="s">
        <v>87</v>
      </c>
      <c r="B29" s="6" t="s">
        <v>88</v>
      </c>
      <c r="C29" s="17"/>
      <c r="D29" s="18">
        <v>10470759034</v>
      </c>
      <c r="E29" s="18">
        <v>63054859378</v>
      </c>
      <c r="F29" s="18">
        <v>-15500529051</v>
      </c>
      <c r="G29" s="18">
        <v>12128784604</v>
      </c>
      <c r="H29" s="1"/>
      <c r="I29" s="1"/>
      <c r="J29" s="1"/>
    </row>
    <row r="30" spans="1:10" ht="15" customHeight="1" x14ac:dyDescent="0.3">
      <c r="A30" s="11" t="s">
        <v>89</v>
      </c>
      <c r="B30" s="6" t="s">
        <v>90</v>
      </c>
      <c r="C30" s="17"/>
      <c r="D30" s="18">
        <v>0</v>
      </c>
      <c r="E30" s="18">
        <v>0</v>
      </c>
      <c r="F30" s="18">
        <v>0</v>
      </c>
      <c r="G30" s="18">
        <v>0</v>
      </c>
      <c r="H30" s="1"/>
      <c r="I30" s="1"/>
      <c r="J30" s="1"/>
    </row>
    <row r="31" spans="1:10" ht="15" customHeight="1" x14ac:dyDescent="0.3">
      <c r="A31" s="6" t="s">
        <v>91</v>
      </c>
      <c r="B31" s="6" t="s">
        <v>92</v>
      </c>
      <c r="C31" s="17"/>
      <c r="D31" s="18">
        <v>0</v>
      </c>
      <c r="E31" s="18">
        <v>0</v>
      </c>
      <c r="F31" s="18">
        <v>0</v>
      </c>
      <c r="G31" s="18">
        <v>0</v>
      </c>
      <c r="H31" s="1"/>
      <c r="I31" s="1"/>
      <c r="J31" s="1"/>
    </row>
    <row r="32" spans="1:10" ht="15" customHeight="1" x14ac:dyDescent="0.3">
      <c r="A32" s="6" t="s">
        <v>93</v>
      </c>
      <c r="B32" s="6" t="s">
        <v>94</v>
      </c>
      <c r="C32" s="17"/>
      <c r="D32" s="18">
        <v>0</v>
      </c>
      <c r="E32" s="18">
        <v>0</v>
      </c>
      <c r="F32" s="18">
        <v>0</v>
      </c>
      <c r="G32" s="18">
        <v>0</v>
      </c>
      <c r="H32" s="1"/>
      <c r="I32" s="1"/>
      <c r="J32" s="1"/>
    </row>
    <row r="33" spans="1:10" ht="15" customHeight="1" x14ac:dyDescent="0.3">
      <c r="A33" s="11" t="s">
        <v>95</v>
      </c>
      <c r="B33" s="6" t="s">
        <v>96</v>
      </c>
      <c r="C33" s="17"/>
      <c r="D33" s="18">
        <v>10470759034</v>
      </c>
      <c r="E33" s="18">
        <v>63054859378</v>
      </c>
      <c r="F33" s="18">
        <v>-15500529051</v>
      </c>
      <c r="G33" s="18">
        <v>12128784604</v>
      </c>
      <c r="H33" s="1"/>
      <c r="I33" s="1"/>
      <c r="J33" s="1"/>
    </row>
    <row r="34" spans="1:10" ht="15" customHeight="1" x14ac:dyDescent="0.3">
      <c r="A34" s="6" t="s">
        <v>97</v>
      </c>
      <c r="B34" s="6" t="s">
        <v>98</v>
      </c>
      <c r="C34" s="17"/>
      <c r="D34" s="18">
        <v>14482400870</v>
      </c>
      <c r="E34" s="18">
        <v>47270602432</v>
      </c>
      <c r="F34" s="18">
        <v>-148828462</v>
      </c>
      <c r="G34" s="18">
        <v>8111199466</v>
      </c>
      <c r="H34" s="1"/>
      <c r="I34" s="1"/>
      <c r="J34" s="1"/>
    </row>
    <row r="35" spans="1:10" ht="15" customHeight="1" x14ac:dyDescent="0.3">
      <c r="A35" s="6" t="s">
        <v>99</v>
      </c>
      <c r="B35" s="6" t="s">
        <v>100</v>
      </c>
      <c r="C35" s="17"/>
      <c r="D35" s="18">
        <v>-4011641836</v>
      </c>
      <c r="E35" s="18">
        <v>15784256946</v>
      </c>
      <c r="F35" s="18">
        <v>-15351700589</v>
      </c>
      <c r="G35" s="18">
        <v>4017585138</v>
      </c>
      <c r="H35" s="1"/>
      <c r="I35" s="1"/>
      <c r="J35" s="1"/>
    </row>
    <row r="36" spans="1:10" ht="15" customHeight="1" x14ac:dyDescent="0.3">
      <c r="A36" s="11" t="s">
        <v>101</v>
      </c>
      <c r="B36" s="6" t="s">
        <v>102</v>
      </c>
      <c r="C36" s="17"/>
      <c r="D36" s="18">
        <v>0</v>
      </c>
      <c r="E36" s="18">
        <v>0</v>
      </c>
      <c r="F36" s="18">
        <v>0</v>
      </c>
      <c r="G36" s="18">
        <v>0</v>
      </c>
      <c r="H36" s="1"/>
      <c r="I36" s="1"/>
      <c r="J36" s="1"/>
    </row>
    <row r="37" spans="1:10" ht="15" customHeight="1" x14ac:dyDescent="0.3">
      <c r="A37" s="11" t="s">
        <v>103</v>
      </c>
      <c r="B37" s="6" t="s">
        <v>104</v>
      </c>
      <c r="C37" s="17"/>
      <c r="D37" s="18">
        <v>10470759034</v>
      </c>
      <c r="E37" s="18">
        <v>63054859378</v>
      </c>
      <c r="F37" s="18">
        <v>-15500529051</v>
      </c>
      <c r="G37" s="18">
        <v>12128784604</v>
      </c>
      <c r="H37" s="1"/>
      <c r="I37" s="1"/>
      <c r="J37" s="1"/>
    </row>
    <row r="38" spans="1:10" ht="15" customHeight="1" x14ac:dyDescent="0.3">
      <c r="A38" s="1" t="s">
        <v>1</v>
      </c>
      <c r="B38" s="1" t="s">
        <v>1</v>
      </c>
      <c r="C38" s="1" t="s">
        <v>1</v>
      </c>
      <c r="D38" s="1" t="s">
        <v>1</v>
      </c>
      <c r="E38" s="1" t="s">
        <v>1</v>
      </c>
      <c r="F38" s="1" t="s">
        <v>1</v>
      </c>
      <c r="G38" s="1" t="s">
        <v>1</v>
      </c>
      <c r="H38" s="1"/>
      <c r="I38" s="1"/>
      <c r="J38" s="1"/>
    </row>
  </sheetData>
  <mergeCells count="5">
    <mergeCell ref="A1:A2"/>
    <mergeCell ref="B1:B2"/>
    <mergeCell ref="C1:C2"/>
    <mergeCell ref="D1:E1"/>
    <mergeCell ref="F1:G1"/>
  </mergeCells>
  <pageMargins left="0.75" right="0.75" top="1" bottom="1" header="0.5" footer="0.5"/>
  <pageSetup orientation="portrait" horizontalDpi="300" verticalDpi="300" r:id="rId1"/>
  <headerFooter alignWithMargins="0">
    <oddHeader>&amp;L&amp;"Arial"&amp;9&amp;K0078D7 INTERNAL&amp;1#_x000D_</oddHead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46"/>
  <sheetViews>
    <sheetView workbookViewId="0">
      <selection activeCell="C2" sqref="C2:E46"/>
    </sheetView>
  </sheetViews>
  <sheetFormatPr defaultRowHeight="13.2" x14ac:dyDescent="0.25"/>
  <cols>
    <col min="1" max="1" width="66.44140625" customWidth="1"/>
    <col min="2" max="2" width="6.77734375" customWidth="1"/>
    <col min="3" max="3" width="21" customWidth="1"/>
    <col min="4" max="4" width="30.77734375" customWidth="1"/>
    <col min="5" max="5" width="18.77734375" customWidth="1"/>
  </cols>
  <sheetData>
    <row r="1" spans="1:5" ht="15" customHeight="1" x14ac:dyDescent="0.25">
      <c r="A1" s="10" t="s">
        <v>29</v>
      </c>
      <c r="B1" s="10" t="s">
        <v>30</v>
      </c>
      <c r="C1" s="10" t="s">
        <v>31</v>
      </c>
      <c r="D1" s="10" t="s">
        <v>32</v>
      </c>
      <c r="E1" s="10" t="s">
        <v>33</v>
      </c>
    </row>
    <row r="2" spans="1:5" ht="15" customHeight="1" x14ac:dyDescent="0.3">
      <c r="A2" s="11" t="s">
        <v>105</v>
      </c>
      <c r="B2" s="6" t="s">
        <v>106</v>
      </c>
      <c r="C2" s="18"/>
      <c r="D2" s="18"/>
      <c r="E2" s="18"/>
    </row>
    <row r="3" spans="1:5" ht="15" customHeight="1" x14ac:dyDescent="0.3">
      <c r="A3" s="6" t="s">
        <v>107</v>
      </c>
      <c r="B3" s="6" t="s">
        <v>108</v>
      </c>
      <c r="C3" s="18"/>
      <c r="D3" s="18">
        <v>34570582075</v>
      </c>
      <c r="E3" s="18">
        <v>31135791019</v>
      </c>
    </row>
    <row r="4" spans="1:5" ht="15" customHeight="1" x14ac:dyDescent="0.3">
      <c r="A4" s="6" t="s">
        <v>109</v>
      </c>
      <c r="B4" s="6" t="s">
        <v>110</v>
      </c>
      <c r="C4" s="18"/>
      <c r="D4" s="18">
        <v>34570582075</v>
      </c>
      <c r="E4" s="18">
        <v>31135791019</v>
      </c>
    </row>
    <row r="5" spans="1:5" ht="15" customHeight="1" x14ac:dyDescent="0.3">
      <c r="A5" s="6" t="s">
        <v>111</v>
      </c>
      <c r="B5" s="6" t="s">
        <v>112</v>
      </c>
      <c r="C5" s="18"/>
      <c r="D5" s="18">
        <v>0</v>
      </c>
      <c r="E5" s="18">
        <v>0</v>
      </c>
    </row>
    <row r="6" spans="1:5" ht="15" customHeight="1" x14ac:dyDescent="0.3">
      <c r="A6" s="6" t="s">
        <v>113</v>
      </c>
      <c r="B6" s="6" t="s">
        <v>114</v>
      </c>
      <c r="C6" s="18"/>
      <c r="D6" s="18">
        <v>268126141650</v>
      </c>
      <c r="E6" s="18">
        <v>225738305100</v>
      </c>
    </row>
    <row r="7" spans="1:5" ht="15" customHeight="1" x14ac:dyDescent="0.3">
      <c r="A7" s="6" t="s">
        <v>115</v>
      </c>
      <c r="B7" s="6" t="s">
        <v>116</v>
      </c>
      <c r="C7" s="18"/>
      <c r="D7" s="18">
        <v>268126141650</v>
      </c>
      <c r="E7" s="18">
        <v>225738305100</v>
      </c>
    </row>
    <row r="8" spans="1:5" ht="15" customHeight="1" x14ac:dyDescent="0.3">
      <c r="A8" s="6" t="s">
        <v>117</v>
      </c>
      <c r="B8" s="6" t="s">
        <v>118</v>
      </c>
      <c r="C8" s="18"/>
      <c r="D8" s="18">
        <v>0</v>
      </c>
      <c r="E8" s="18">
        <v>0</v>
      </c>
    </row>
    <row r="9" spans="1:5" ht="15" customHeight="1" x14ac:dyDescent="0.3">
      <c r="A9" s="6" t="s">
        <v>119</v>
      </c>
      <c r="B9" s="6" t="s">
        <v>120</v>
      </c>
      <c r="C9" s="18"/>
      <c r="D9" s="18">
        <v>342300000</v>
      </c>
      <c r="E9" s="18">
        <v>255510000</v>
      </c>
    </row>
    <row r="10" spans="1:5" ht="15" customHeight="1" x14ac:dyDescent="0.3">
      <c r="A10" s="6" t="s">
        <v>121</v>
      </c>
      <c r="B10" s="6" t="s">
        <v>122</v>
      </c>
      <c r="C10" s="18"/>
      <c r="D10" s="18">
        <v>0</v>
      </c>
      <c r="E10" s="18">
        <v>0</v>
      </c>
    </row>
    <row r="11" spans="1:5" ht="15" customHeight="1" x14ac:dyDescent="0.3">
      <c r="A11" s="6" t="s">
        <v>123</v>
      </c>
      <c r="B11" s="6" t="s">
        <v>124</v>
      </c>
      <c r="C11" s="18"/>
      <c r="D11" s="18">
        <v>0</v>
      </c>
      <c r="E11" s="18">
        <v>0</v>
      </c>
    </row>
    <row r="12" spans="1:5" ht="15" customHeight="1" x14ac:dyDescent="0.3">
      <c r="A12" s="6" t="s">
        <v>125</v>
      </c>
      <c r="B12" s="6" t="s">
        <v>126</v>
      </c>
      <c r="C12" s="18"/>
      <c r="D12" s="18">
        <v>342300000</v>
      </c>
      <c r="E12" s="18">
        <v>255510000</v>
      </c>
    </row>
    <row r="13" spans="1:5" ht="15" customHeight="1" x14ac:dyDescent="0.3">
      <c r="A13" s="6" t="s">
        <v>127</v>
      </c>
      <c r="B13" s="6" t="s">
        <v>128</v>
      </c>
      <c r="C13" s="18"/>
      <c r="D13" s="18">
        <v>0</v>
      </c>
      <c r="E13" s="18">
        <v>0</v>
      </c>
    </row>
    <row r="14" spans="1:5" ht="15" customHeight="1" x14ac:dyDescent="0.3">
      <c r="A14" s="6" t="s">
        <v>129</v>
      </c>
      <c r="B14" s="6" t="s">
        <v>130</v>
      </c>
      <c r="C14" s="18"/>
      <c r="D14" s="18">
        <v>0</v>
      </c>
      <c r="E14" s="18">
        <v>0</v>
      </c>
    </row>
    <row r="15" spans="1:5" ht="15" customHeight="1" x14ac:dyDescent="0.3">
      <c r="A15" s="6" t="s">
        <v>131</v>
      </c>
      <c r="B15" s="6" t="s">
        <v>132</v>
      </c>
      <c r="C15" s="18"/>
      <c r="D15" s="18">
        <v>342300000</v>
      </c>
      <c r="E15" s="18">
        <v>255510000</v>
      </c>
    </row>
    <row r="16" spans="1:5" ht="15" customHeight="1" x14ac:dyDescent="0.3">
      <c r="A16" s="6" t="s">
        <v>133</v>
      </c>
      <c r="B16" s="6" t="s">
        <v>134</v>
      </c>
      <c r="C16" s="19"/>
      <c r="D16" s="19">
        <v>0</v>
      </c>
      <c r="E16" s="19">
        <v>0</v>
      </c>
    </row>
    <row r="17" spans="1:5" ht="15" customHeight="1" x14ac:dyDescent="0.3">
      <c r="A17" s="6" t="s">
        <v>135</v>
      </c>
      <c r="B17" s="6" t="s">
        <v>136</v>
      </c>
      <c r="C17" s="19"/>
      <c r="D17" s="19">
        <v>0</v>
      </c>
      <c r="E17" s="19">
        <v>0</v>
      </c>
    </row>
    <row r="18" spans="1:5" ht="15" customHeight="1" x14ac:dyDescent="0.3">
      <c r="A18" s="11" t="s">
        <v>137</v>
      </c>
      <c r="B18" s="6" t="s">
        <v>138</v>
      </c>
      <c r="C18" s="18"/>
      <c r="D18" s="18">
        <v>303039023725</v>
      </c>
      <c r="E18" s="18">
        <v>257129606119</v>
      </c>
    </row>
    <row r="19" spans="1:5" ht="15" customHeight="1" x14ac:dyDescent="0.3">
      <c r="A19" s="11" t="s">
        <v>139</v>
      </c>
      <c r="B19" s="6" t="s">
        <v>140</v>
      </c>
      <c r="C19" s="18"/>
      <c r="D19" s="18"/>
      <c r="E19" s="18"/>
    </row>
    <row r="20" spans="1:5" ht="15" customHeight="1" x14ac:dyDescent="0.3">
      <c r="A20" s="6" t="s">
        <v>141</v>
      </c>
      <c r="B20" s="6" t="s">
        <v>142</v>
      </c>
      <c r="C20" s="18"/>
      <c r="D20" s="18">
        <v>0</v>
      </c>
      <c r="E20" s="18">
        <v>0</v>
      </c>
    </row>
    <row r="21" spans="1:5" ht="15" customHeight="1" x14ac:dyDescent="0.3">
      <c r="A21" s="6" t="s">
        <v>143</v>
      </c>
      <c r="B21" s="6" t="s">
        <v>144</v>
      </c>
      <c r="C21" s="18"/>
      <c r="D21" s="18">
        <v>0</v>
      </c>
      <c r="E21" s="18">
        <v>0</v>
      </c>
    </row>
    <row r="22" spans="1:5" ht="15" customHeight="1" x14ac:dyDescent="0.3">
      <c r="A22" s="6" t="s">
        <v>145</v>
      </c>
      <c r="B22" s="6" t="s">
        <v>146</v>
      </c>
      <c r="C22" s="18"/>
      <c r="D22" s="18">
        <v>334745977</v>
      </c>
      <c r="E22" s="18">
        <v>139934266</v>
      </c>
    </row>
    <row r="23" spans="1:5" ht="15" customHeight="1" x14ac:dyDescent="0.3">
      <c r="A23" s="6" t="s">
        <v>147</v>
      </c>
      <c r="B23" s="6" t="s">
        <v>148</v>
      </c>
      <c r="C23" s="18"/>
      <c r="D23" s="18">
        <v>40077721</v>
      </c>
      <c r="E23" s="18">
        <v>24737762</v>
      </c>
    </row>
    <row r="24" spans="1:5" ht="15" customHeight="1" x14ac:dyDescent="0.3">
      <c r="A24" s="6" t="s">
        <v>149</v>
      </c>
      <c r="B24" s="6" t="s">
        <v>150</v>
      </c>
      <c r="C24" s="18"/>
      <c r="D24" s="18">
        <v>0</v>
      </c>
      <c r="E24" s="18">
        <v>0</v>
      </c>
    </row>
    <row r="25" spans="1:5" ht="15" customHeight="1" x14ac:dyDescent="0.3">
      <c r="A25" s="6" t="s">
        <v>151</v>
      </c>
      <c r="B25" s="6" t="s">
        <v>152</v>
      </c>
      <c r="C25" s="18"/>
      <c r="D25" s="18">
        <v>144000000</v>
      </c>
      <c r="E25" s="18">
        <v>138857143</v>
      </c>
    </row>
    <row r="26" spans="1:5" ht="15" customHeight="1" x14ac:dyDescent="0.3">
      <c r="A26" s="6" t="s">
        <v>153</v>
      </c>
      <c r="B26" s="6" t="s">
        <v>154</v>
      </c>
      <c r="C26" s="18"/>
      <c r="D26" s="18">
        <v>471403626</v>
      </c>
      <c r="E26" s="18">
        <v>6525068851</v>
      </c>
    </row>
    <row r="27" spans="1:5" ht="15" customHeight="1" x14ac:dyDescent="0.3">
      <c r="A27" s="6" t="s">
        <v>155</v>
      </c>
      <c r="B27" s="6" t="s">
        <v>156</v>
      </c>
      <c r="C27" s="18"/>
      <c r="D27" s="18">
        <v>2622489398</v>
      </c>
      <c r="E27" s="18">
        <v>1511891832</v>
      </c>
    </row>
    <row r="28" spans="1:5" ht="15" customHeight="1" x14ac:dyDescent="0.3">
      <c r="A28" s="6" t="s">
        <v>157</v>
      </c>
      <c r="B28" s="6" t="s">
        <v>158</v>
      </c>
      <c r="C28" s="19"/>
      <c r="D28" s="19">
        <v>413643855</v>
      </c>
      <c r="E28" s="19">
        <v>341936021</v>
      </c>
    </row>
    <row r="29" spans="1:5" ht="15" customHeight="1" x14ac:dyDescent="0.3">
      <c r="A29" s="6" t="s">
        <v>159</v>
      </c>
      <c r="B29" s="6" t="s">
        <v>160</v>
      </c>
      <c r="C29" s="19"/>
      <c r="D29" s="19">
        <v>0</v>
      </c>
      <c r="E29" s="19">
        <v>0</v>
      </c>
    </row>
    <row r="30" spans="1:5" ht="15" customHeight="1" x14ac:dyDescent="0.3">
      <c r="A30" s="11" t="s">
        <v>161</v>
      </c>
      <c r="B30" s="6" t="s">
        <v>162</v>
      </c>
      <c r="C30" s="18"/>
      <c r="D30" s="18">
        <v>4026360577</v>
      </c>
      <c r="E30" s="18">
        <v>8682425875</v>
      </c>
    </row>
    <row r="31" spans="1:5" ht="15" customHeight="1" x14ac:dyDescent="0.3">
      <c r="A31" s="11" t="s">
        <v>163</v>
      </c>
      <c r="B31" s="6" t="s">
        <v>164</v>
      </c>
      <c r="C31" s="18"/>
      <c r="D31" s="18">
        <v>299012663148</v>
      </c>
      <c r="E31" s="18">
        <v>248447180244</v>
      </c>
    </row>
    <row r="32" spans="1:5" ht="15" customHeight="1" x14ac:dyDescent="0.3">
      <c r="A32" s="6" t="s">
        <v>165</v>
      </c>
      <c r="B32" s="6" t="s">
        <v>166</v>
      </c>
      <c r="C32" s="18"/>
      <c r="D32" s="18">
        <v>140812250200</v>
      </c>
      <c r="E32" s="18">
        <v>120890143700</v>
      </c>
    </row>
    <row r="33" spans="1:5" ht="15" customHeight="1" x14ac:dyDescent="0.3">
      <c r="A33" s="6" t="s">
        <v>167</v>
      </c>
      <c r="B33" s="6" t="s">
        <v>168</v>
      </c>
      <c r="C33" s="18"/>
      <c r="D33" s="18">
        <v>1501438641900</v>
      </c>
      <c r="E33" s="18">
        <v>1443464990000</v>
      </c>
    </row>
    <row r="34" spans="1:5" ht="15" customHeight="1" x14ac:dyDescent="0.3">
      <c r="A34" s="6" t="s">
        <v>169</v>
      </c>
      <c r="B34" s="6" t="s">
        <v>170</v>
      </c>
      <c r="C34" s="18"/>
      <c r="D34" s="18">
        <v>-1360626391700</v>
      </c>
      <c r="E34" s="18">
        <v>-1322574846300</v>
      </c>
    </row>
    <row r="35" spans="1:5" ht="15" customHeight="1" x14ac:dyDescent="0.3">
      <c r="A35" s="6" t="s">
        <v>171</v>
      </c>
      <c r="B35" s="6" t="s">
        <v>172</v>
      </c>
      <c r="C35" s="19"/>
      <c r="D35" s="19">
        <v>170382259411</v>
      </c>
      <c r="E35" s="19">
        <v>150209642041</v>
      </c>
    </row>
    <row r="36" spans="1:5" ht="15" customHeight="1" x14ac:dyDescent="0.3">
      <c r="A36" s="6" t="s">
        <v>173</v>
      </c>
      <c r="B36" s="6" t="s">
        <v>174</v>
      </c>
      <c r="C36" s="19"/>
      <c r="D36" s="19">
        <v>-12181846463</v>
      </c>
      <c r="E36" s="19">
        <v>-22652605497</v>
      </c>
    </row>
    <row r="37" spans="1:5" ht="15" customHeight="1" x14ac:dyDescent="0.3">
      <c r="A37" s="11" t="s">
        <v>175</v>
      </c>
      <c r="B37" s="6" t="s">
        <v>176</v>
      </c>
      <c r="C37" s="18"/>
      <c r="D37" s="20">
        <v>21234.84</v>
      </c>
      <c r="E37" s="20">
        <v>20551.48</v>
      </c>
    </row>
    <row r="38" spans="1:5" ht="15" customHeight="1" x14ac:dyDescent="0.3">
      <c r="A38" s="11" t="s">
        <v>177</v>
      </c>
      <c r="B38" s="6" t="s">
        <v>178</v>
      </c>
      <c r="C38" s="18"/>
      <c r="D38" s="18">
        <v>0</v>
      </c>
      <c r="E38" s="18">
        <v>0</v>
      </c>
    </row>
    <row r="39" spans="1:5" ht="15" customHeight="1" x14ac:dyDescent="0.3">
      <c r="A39" s="6" t="s">
        <v>179</v>
      </c>
      <c r="B39" s="6" t="s">
        <v>180</v>
      </c>
      <c r="C39" s="18"/>
      <c r="D39" s="18">
        <v>0</v>
      </c>
      <c r="E39" s="18">
        <v>0</v>
      </c>
    </row>
    <row r="40" spans="1:5" ht="15" customHeight="1" x14ac:dyDescent="0.3">
      <c r="A40" s="6" t="s">
        <v>181</v>
      </c>
      <c r="B40" s="6" t="s">
        <v>182</v>
      </c>
      <c r="C40" s="18"/>
      <c r="D40" s="18">
        <v>0</v>
      </c>
      <c r="E40" s="18">
        <v>0</v>
      </c>
    </row>
    <row r="41" spans="1:5" ht="15" customHeight="1" x14ac:dyDescent="0.3">
      <c r="A41" s="11" t="s">
        <v>183</v>
      </c>
      <c r="B41" s="6" t="s">
        <v>184</v>
      </c>
      <c r="C41" s="18"/>
      <c r="D41" s="18"/>
      <c r="E41" s="18"/>
    </row>
    <row r="42" spans="1:5" ht="15" customHeight="1" x14ac:dyDescent="0.3">
      <c r="A42" s="6" t="s">
        <v>185</v>
      </c>
      <c r="B42" s="6" t="s">
        <v>186</v>
      </c>
      <c r="C42" s="18"/>
      <c r="D42" s="18">
        <v>0</v>
      </c>
      <c r="E42" s="18">
        <v>0</v>
      </c>
    </row>
    <row r="43" spans="1:5" ht="15" customHeight="1" x14ac:dyDescent="0.3">
      <c r="A43" s="6" t="s">
        <v>187</v>
      </c>
      <c r="B43" s="6" t="s">
        <v>188</v>
      </c>
      <c r="C43" s="18"/>
      <c r="D43" s="18">
        <v>0</v>
      </c>
      <c r="E43" s="18">
        <v>0</v>
      </c>
    </row>
    <row r="44" spans="1:5" ht="15" customHeight="1" x14ac:dyDescent="0.3">
      <c r="A44" s="6" t="s">
        <v>189</v>
      </c>
      <c r="B44" s="6" t="s">
        <v>190</v>
      </c>
      <c r="C44" s="18"/>
      <c r="D44" s="18">
        <v>0</v>
      </c>
      <c r="E44" s="18">
        <v>0</v>
      </c>
    </row>
    <row r="45" spans="1:5" ht="15" customHeight="1" x14ac:dyDescent="0.3">
      <c r="A45" s="6" t="s">
        <v>191</v>
      </c>
      <c r="B45" s="6" t="s">
        <v>192</v>
      </c>
      <c r="C45" s="18"/>
      <c r="D45" s="20">
        <v>14081225.02</v>
      </c>
      <c r="E45" s="20">
        <v>12089014.369999999</v>
      </c>
    </row>
    <row r="46" spans="1:5" x14ac:dyDescent="0.25">
      <c r="C46" s="21"/>
      <c r="D46" s="21"/>
      <c r="E46" s="21"/>
    </row>
  </sheetData>
  <pageMargins left="0.75" right="0.75" top="1" bottom="1" header="0.5" footer="0.5"/>
  <pageSetup orientation="portrait" horizontalDpi="300" verticalDpi="300"/>
  <headerFooter alignWithMargins="0">
    <oddHeader>&amp;L&amp;"Arial"&amp;9&amp;K0078D7 INTERNAL&amp;1#_x000D_</oddHeader>
  </headerFooter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32"/>
  <sheetViews>
    <sheetView workbookViewId="0">
      <selection activeCell="C2" sqref="C2:E32"/>
    </sheetView>
  </sheetViews>
  <sheetFormatPr defaultRowHeight="13.2" x14ac:dyDescent="0.25"/>
  <cols>
    <col min="1" max="1" width="84.77734375" customWidth="1"/>
    <col min="2" max="2" width="6.77734375" customWidth="1"/>
    <col min="3" max="3" width="20.77734375" customWidth="1"/>
    <col min="4" max="4" width="18.5546875" customWidth="1"/>
    <col min="5" max="5" width="18.77734375" customWidth="1"/>
  </cols>
  <sheetData>
    <row r="1" spans="1:5" ht="15" customHeight="1" x14ac:dyDescent="0.25">
      <c r="A1" s="10" t="s">
        <v>29</v>
      </c>
      <c r="B1" s="10" t="s">
        <v>30</v>
      </c>
      <c r="C1" s="10" t="s">
        <v>31</v>
      </c>
      <c r="D1" s="10" t="s">
        <v>32</v>
      </c>
      <c r="E1" s="10" t="s">
        <v>33</v>
      </c>
    </row>
    <row r="2" spans="1:5" ht="15" customHeight="1" x14ac:dyDescent="0.3">
      <c r="A2" s="11" t="s">
        <v>193</v>
      </c>
      <c r="B2" s="6" t="s">
        <v>106</v>
      </c>
      <c r="C2" s="13" t="s">
        <v>1</v>
      </c>
      <c r="D2" s="13" t="s">
        <v>1</v>
      </c>
      <c r="E2" s="13" t="s">
        <v>1</v>
      </c>
    </row>
    <row r="3" spans="1:5" ht="15" customHeight="1" x14ac:dyDescent="0.3">
      <c r="A3" s="6" t="s">
        <v>194</v>
      </c>
      <c r="B3" s="6" t="s">
        <v>36</v>
      </c>
      <c r="C3" s="13" t="s">
        <v>1</v>
      </c>
      <c r="D3" s="13" t="s">
        <v>1</v>
      </c>
      <c r="E3" s="13" t="s">
        <v>1</v>
      </c>
    </row>
    <row r="4" spans="1:5" ht="15" customHeight="1" x14ac:dyDescent="0.3">
      <c r="A4" s="6" t="s">
        <v>195</v>
      </c>
      <c r="B4" s="6" t="s">
        <v>38</v>
      </c>
      <c r="C4" s="13" t="s">
        <v>1</v>
      </c>
      <c r="D4" s="13" t="s">
        <v>1</v>
      </c>
      <c r="E4" s="13" t="s">
        <v>1</v>
      </c>
    </row>
    <row r="5" spans="1:5" ht="15" customHeight="1" x14ac:dyDescent="0.3">
      <c r="A5" s="6" t="s">
        <v>196</v>
      </c>
      <c r="B5" s="6" t="s">
        <v>40</v>
      </c>
      <c r="C5" s="13" t="s">
        <v>1</v>
      </c>
      <c r="D5" s="13" t="s">
        <v>1</v>
      </c>
      <c r="E5" s="13" t="s">
        <v>1</v>
      </c>
    </row>
    <row r="6" spans="1:5" ht="15" customHeight="1" x14ac:dyDescent="0.3">
      <c r="A6" s="6" t="s">
        <v>197</v>
      </c>
      <c r="B6" s="6" t="s">
        <v>42</v>
      </c>
      <c r="C6" s="13" t="s">
        <v>1</v>
      </c>
      <c r="D6" s="13" t="s">
        <v>1</v>
      </c>
      <c r="E6" s="13" t="s">
        <v>1</v>
      </c>
    </row>
    <row r="7" spans="1:5" ht="15" customHeight="1" x14ac:dyDescent="0.3">
      <c r="A7" s="6" t="s">
        <v>198</v>
      </c>
      <c r="B7" s="6" t="s">
        <v>44</v>
      </c>
      <c r="C7" s="13" t="s">
        <v>1</v>
      </c>
      <c r="D7" s="13" t="s">
        <v>1</v>
      </c>
      <c r="E7" s="13" t="s">
        <v>1</v>
      </c>
    </row>
    <row r="8" spans="1:5" ht="15" customHeight="1" x14ac:dyDescent="0.3">
      <c r="A8" s="6" t="s">
        <v>199</v>
      </c>
      <c r="B8" s="6" t="s">
        <v>46</v>
      </c>
      <c r="C8" s="13" t="s">
        <v>1</v>
      </c>
      <c r="D8" s="13" t="s">
        <v>1</v>
      </c>
      <c r="E8" s="13" t="s">
        <v>1</v>
      </c>
    </row>
    <row r="9" spans="1:5" ht="15" customHeight="1" x14ac:dyDescent="0.3">
      <c r="A9" s="6" t="s">
        <v>200</v>
      </c>
      <c r="B9" s="6" t="s">
        <v>48</v>
      </c>
      <c r="C9" s="13" t="s">
        <v>1</v>
      </c>
      <c r="D9" s="13" t="s">
        <v>1</v>
      </c>
      <c r="E9" s="13" t="s">
        <v>1</v>
      </c>
    </row>
    <row r="10" spans="1:5" ht="15" customHeight="1" x14ac:dyDescent="0.3">
      <c r="A10" s="6" t="s">
        <v>201</v>
      </c>
      <c r="B10" s="6" t="s">
        <v>50</v>
      </c>
      <c r="C10" s="13" t="s">
        <v>1</v>
      </c>
      <c r="D10" s="13" t="s">
        <v>1</v>
      </c>
      <c r="E10" s="13" t="s">
        <v>1</v>
      </c>
    </row>
    <row r="11" spans="1:5" ht="15" customHeight="1" x14ac:dyDescent="0.3">
      <c r="A11" s="6" t="s">
        <v>202</v>
      </c>
      <c r="B11" s="6" t="s">
        <v>52</v>
      </c>
      <c r="C11" s="13" t="s">
        <v>1</v>
      </c>
      <c r="D11" s="13" t="s">
        <v>1</v>
      </c>
      <c r="E11" s="13" t="s">
        <v>1</v>
      </c>
    </row>
    <row r="12" spans="1:5" ht="15" customHeight="1" x14ac:dyDescent="0.3">
      <c r="A12" s="6" t="s">
        <v>203</v>
      </c>
      <c r="B12" s="6" t="s">
        <v>54</v>
      </c>
      <c r="C12" s="13" t="s">
        <v>1</v>
      </c>
      <c r="D12" s="13" t="s">
        <v>1</v>
      </c>
      <c r="E12" s="13" t="s">
        <v>1</v>
      </c>
    </row>
    <row r="13" spans="1:5" ht="15" customHeight="1" x14ac:dyDescent="0.3">
      <c r="A13" s="6" t="s">
        <v>204</v>
      </c>
      <c r="B13" s="6" t="s">
        <v>66</v>
      </c>
      <c r="C13" s="13" t="s">
        <v>1</v>
      </c>
      <c r="D13" s="13" t="s">
        <v>1</v>
      </c>
      <c r="E13" s="13" t="s">
        <v>1</v>
      </c>
    </row>
    <row r="14" spans="1:5" ht="15" customHeight="1" x14ac:dyDescent="0.3">
      <c r="A14" s="11" t="s">
        <v>205</v>
      </c>
      <c r="B14" s="6" t="s">
        <v>140</v>
      </c>
      <c r="C14" s="13" t="s">
        <v>1</v>
      </c>
      <c r="D14" s="13" t="s">
        <v>1</v>
      </c>
      <c r="E14" s="13" t="s">
        <v>1</v>
      </c>
    </row>
    <row r="15" spans="1:5" ht="15" customHeight="1" x14ac:dyDescent="0.3">
      <c r="A15" s="6" t="s">
        <v>206</v>
      </c>
      <c r="B15" s="6" t="s">
        <v>207</v>
      </c>
      <c r="C15" s="13" t="s">
        <v>1</v>
      </c>
      <c r="D15" s="13" t="s">
        <v>1</v>
      </c>
      <c r="E15" s="13" t="s">
        <v>1</v>
      </c>
    </row>
    <row r="16" spans="1:5" ht="15" customHeight="1" x14ac:dyDescent="0.3">
      <c r="A16" s="6" t="s">
        <v>208</v>
      </c>
      <c r="B16" s="6" t="s">
        <v>209</v>
      </c>
      <c r="C16" s="13" t="s">
        <v>1</v>
      </c>
      <c r="D16" s="13" t="s">
        <v>1</v>
      </c>
      <c r="E16" s="13" t="s">
        <v>1</v>
      </c>
    </row>
    <row r="17" spans="1:5" ht="15" customHeight="1" x14ac:dyDescent="0.3">
      <c r="A17" s="6" t="s">
        <v>210</v>
      </c>
      <c r="B17" s="6" t="s">
        <v>88</v>
      </c>
      <c r="C17" s="13" t="s">
        <v>1</v>
      </c>
      <c r="D17" s="13" t="s">
        <v>1</v>
      </c>
      <c r="E17" s="13" t="s">
        <v>1</v>
      </c>
    </row>
    <row r="18" spans="1:5" ht="15" customHeight="1" x14ac:dyDescent="0.3">
      <c r="A18" s="6" t="s">
        <v>211</v>
      </c>
      <c r="B18" s="6" t="s">
        <v>90</v>
      </c>
      <c r="C18" s="13" t="s">
        <v>1</v>
      </c>
      <c r="D18" s="13" t="s">
        <v>1</v>
      </c>
      <c r="E18" s="13" t="s">
        <v>1</v>
      </c>
    </row>
    <row r="19" spans="1:5" ht="15" customHeight="1" x14ac:dyDescent="0.3">
      <c r="A19" s="6" t="s">
        <v>212</v>
      </c>
      <c r="B19" s="6" t="s">
        <v>213</v>
      </c>
      <c r="C19" s="13" t="s">
        <v>1</v>
      </c>
      <c r="D19" s="13" t="s">
        <v>1</v>
      </c>
      <c r="E19" s="13" t="s">
        <v>1</v>
      </c>
    </row>
    <row r="20" spans="1:5" ht="15" customHeight="1" x14ac:dyDescent="0.3">
      <c r="A20" s="6" t="s">
        <v>214</v>
      </c>
      <c r="B20" s="6" t="s">
        <v>96</v>
      </c>
      <c r="C20" s="13" t="s">
        <v>1</v>
      </c>
      <c r="D20" s="13" t="s">
        <v>1</v>
      </c>
      <c r="E20" s="13" t="s">
        <v>1</v>
      </c>
    </row>
    <row r="21" spans="1:5" ht="15" customHeight="1" x14ac:dyDescent="0.3">
      <c r="A21" s="11" t="s">
        <v>215</v>
      </c>
      <c r="B21" s="6" t="s">
        <v>102</v>
      </c>
      <c r="C21" s="13" t="s">
        <v>1</v>
      </c>
      <c r="D21" s="13" t="s">
        <v>1</v>
      </c>
      <c r="E21" s="13" t="s">
        <v>1</v>
      </c>
    </row>
    <row r="22" spans="1:5" ht="15" customHeight="1" x14ac:dyDescent="0.3">
      <c r="A22" s="11" t="s">
        <v>216</v>
      </c>
      <c r="B22" s="6" t="s">
        <v>217</v>
      </c>
      <c r="C22" s="13" t="s">
        <v>1</v>
      </c>
      <c r="D22" s="13" t="s">
        <v>1</v>
      </c>
      <c r="E22" s="13" t="s">
        <v>1</v>
      </c>
    </row>
    <row r="23" spans="1:5" ht="15" customHeight="1" x14ac:dyDescent="0.3">
      <c r="A23" s="6" t="s">
        <v>218</v>
      </c>
      <c r="B23" s="6" t="s">
        <v>219</v>
      </c>
      <c r="C23" s="13" t="s">
        <v>1</v>
      </c>
      <c r="D23" s="13" t="s">
        <v>1</v>
      </c>
      <c r="E23" s="13" t="s">
        <v>1</v>
      </c>
    </row>
    <row r="24" spans="1:5" ht="15" customHeight="1" x14ac:dyDescent="0.3">
      <c r="A24" s="6" t="s">
        <v>220</v>
      </c>
      <c r="B24" s="6" t="s">
        <v>221</v>
      </c>
      <c r="C24" s="13" t="s">
        <v>1</v>
      </c>
      <c r="D24" s="13" t="s">
        <v>1</v>
      </c>
      <c r="E24" s="13" t="s">
        <v>1</v>
      </c>
    </row>
    <row r="25" spans="1:5" ht="15" customHeight="1" x14ac:dyDescent="0.3">
      <c r="A25" s="6" t="s">
        <v>222</v>
      </c>
      <c r="B25" s="6" t="s">
        <v>223</v>
      </c>
      <c r="C25" s="13" t="s">
        <v>1</v>
      </c>
      <c r="D25" s="13" t="s">
        <v>1</v>
      </c>
      <c r="E25" s="13" t="s">
        <v>1</v>
      </c>
    </row>
    <row r="26" spans="1:5" ht="15" customHeight="1" x14ac:dyDescent="0.3">
      <c r="A26" s="6" t="s">
        <v>224</v>
      </c>
      <c r="B26" s="6" t="s">
        <v>225</v>
      </c>
      <c r="C26" s="13" t="s">
        <v>1</v>
      </c>
      <c r="D26" s="13" t="s">
        <v>1</v>
      </c>
      <c r="E26" s="13" t="s">
        <v>1</v>
      </c>
    </row>
    <row r="27" spans="1:5" ht="15" customHeight="1" x14ac:dyDescent="0.3">
      <c r="A27" s="11" t="s">
        <v>226</v>
      </c>
      <c r="B27" s="6" t="s">
        <v>227</v>
      </c>
      <c r="C27" s="13" t="s">
        <v>1</v>
      </c>
      <c r="D27" s="13" t="s">
        <v>1</v>
      </c>
      <c r="E27" s="13" t="s">
        <v>1</v>
      </c>
    </row>
    <row r="28" spans="1:5" ht="15" customHeight="1" x14ac:dyDescent="0.3">
      <c r="A28" s="6" t="s">
        <v>228</v>
      </c>
      <c r="B28" s="6" t="s">
        <v>229</v>
      </c>
      <c r="C28" s="13"/>
      <c r="D28" s="13"/>
      <c r="E28" s="13"/>
    </row>
    <row r="29" spans="1:5" ht="15" customHeight="1" x14ac:dyDescent="0.3">
      <c r="A29" s="6" t="s">
        <v>220</v>
      </c>
      <c r="B29" s="6" t="s">
        <v>230</v>
      </c>
      <c r="C29" s="13"/>
      <c r="D29" s="13"/>
      <c r="E29" s="13"/>
    </row>
    <row r="30" spans="1:5" ht="15" customHeight="1" x14ac:dyDescent="0.3">
      <c r="A30" s="6" t="s">
        <v>231</v>
      </c>
      <c r="B30" s="6" t="s">
        <v>232</v>
      </c>
      <c r="C30" s="13"/>
      <c r="D30" s="13"/>
      <c r="E30" s="13"/>
    </row>
    <row r="31" spans="1:5" ht="15" customHeight="1" x14ac:dyDescent="0.3">
      <c r="A31" s="6" t="s">
        <v>224</v>
      </c>
      <c r="B31" s="6" t="s">
        <v>233</v>
      </c>
      <c r="C31" s="13"/>
      <c r="D31" s="13"/>
      <c r="E31" s="13"/>
    </row>
    <row r="32" spans="1:5" ht="15" customHeight="1" x14ac:dyDescent="0.3">
      <c r="A32" s="11" t="s">
        <v>234</v>
      </c>
      <c r="B32" s="6" t="s">
        <v>235</v>
      </c>
      <c r="C32" s="13"/>
      <c r="D32" s="13"/>
      <c r="E32" s="13"/>
    </row>
  </sheetData>
  <pageMargins left="0.75" right="0.75" top="1" bottom="1" header="0.5" footer="0.5"/>
  <pageSetup orientation="portrait" horizontalDpi="300" verticalDpi="300"/>
  <headerFooter alignWithMargins="0">
    <oddHeader>&amp;L&amp;"Arial"&amp;9&amp;K0078D7 INTERNAL&amp;1#_x000D_</oddHeader>
  </headerFooter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42"/>
  <sheetViews>
    <sheetView workbookViewId="0">
      <selection activeCell="C2" sqref="C2:E42"/>
    </sheetView>
  </sheetViews>
  <sheetFormatPr defaultRowHeight="13.2" x14ac:dyDescent="0.25"/>
  <cols>
    <col min="1" max="1" width="61.77734375" customWidth="1"/>
    <col min="2" max="2" width="6.77734375" customWidth="1"/>
    <col min="3" max="3" width="24.44140625" customWidth="1"/>
    <col min="4" max="4" width="21.5546875" customWidth="1"/>
    <col min="5" max="5" width="24.21875" customWidth="1"/>
  </cols>
  <sheetData>
    <row r="1" spans="1:5" ht="15" customHeight="1" x14ac:dyDescent="0.25">
      <c r="A1" s="10" t="s">
        <v>29</v>
      </c>
      <c r="B1" s="10" t="s">
        <v>30</v>
      </c>
      <c r="C1" s="10" t="s">
        <v>31</v>
      </c>
      <c r="D1" s="10" t="s">
        <v>32</v>
      </c>
      <c r="E1" s="10" t="s">
        <v>33</v>
      </c>
    </row>
    <row r="2" spans="1:5" ht="15" customHeight="1" x14ac:dyDescent="0.3">
      <c r="A2" s="11" t="s">
        <v>193</v>
      </c>
      <c r="B2" s="6" t="s">
        <v>106</v>
      </c>
      <c r="C2" s="22"/>
      <c r="D2" s="23"/>
      <c r="E2" s="23"/>
    </row>
    <row r="3" spans="1:5" ht="15" customHeight="1" x14ac:dyDescent="0.3">
      <c r="A3" s="6" t="s">
        <v>236</v>
      </c>
      <c r="B3" s="6" t="s">
        <v>36</v>
      </c>
      <c r="C3" s="22"/>
      <c r="D3" s="23">
        <v>10470759034</v>
      </c>
      <c r="E3" s="23">
        <v>42957852086</v>
      </c>
    </row>
    <row r="4" spans="1:5" ht="15" customHeight="1" x14ac:dyDescent="0.3">
      <c r="A4" s="6" t="s">
        <v>237</v>
      </c>
      <c r="B4" s="6" t="s">
        <v>38</v>
      </c>
      <c r="C4" s="22"/>
      <c r="D4" s="23">
        <v>4016784693</v>
      </c>
      <c r="E4" s="23">
        <v>-8338830313</v>
      </c>
    </row>
    <row r="5" spans="1:5" ht="15" customHeight="1" x14ac:dyDescent="0.3">
      <c r="A5" s="6" t="s">
        <v>238</v>
      </c>
      <c r="B5" s="6" t="s">
        <v>40</v>
      </c>
      <c r="C5" s="22"/>
      <c r="D5" s="23">
        <v>4011641836</v>
      </c>
      <c r="E5" s="23">
        <v>-8387687456</v>
      </c>
    </row>
    <row r="6" spans="1:5" ht="15" customHeight="1" x14ac:dyDescent="0.3">
      <c r="A6" s="6" t="s">
        <v>239</v>
      </c>
      <c r="B6" s="6" t="s">
        <v>42</v>
      </c>
      <c r="C6" s="22"/>
      <c r="D6" s="23">
        <v>5142857</v>
      </c>
      <c r="E6" s="23">
        <v>48857143</v>
      </c>
    </row>
    <row r="7" spans="1:5" ht="15" customHeight="1" x14ac:dyDescent="0.3">
      <c r="A7" s="6" t="s">
        <v>240</v>
      </c>
      <c r="B7" s="6" t="s">
        <v>44</v>
      </c>
      <c r="C7" s="22"/>
      <c r="D7" s="23">
        <v>14487543727</v>
      </c>
      <c r="E7" s="23">
        <v>34619021773</v>
      </c>
    </row>
    <row r="8" spans="1:5" ht="15" customHeight="1" x14ac:dyDescent="0.3">
      <c r="A8" s="6" t="s">
        <v>241</v>
      </c>
      <c r="B8" s="6" t="s">
        <v>66</v>
      </c>
      <c r="C8" s="22"/>
      <c r="D8" s="23">
        <v>-46399478386</v>
      </c>
      <c r="E8" s="23">
        <v>20610560756</v>
      </c>
    </row>
    <row r="9" spans="1:5" ht="15" customHeight="1" x14ac:dyDescent="0.3">
      <c r="A9" s="6" t="s">
        <v>242</v>
      </c>
      <c r="B9" s="6" t="s">
        <v>46</v>
      </c>
      <c r="C9" s="22"/>
      <c r="D9" s="23">
        <v>0</v>
      </c>
      <c r="E9" s="23">
        <v>732133824</v>
      </c>
    </row>
    <row r="10" spans="1:5" ht="15" customHeight="1" x14ac:dyDescent="0.3">
      <c r="A10" s="6" t="s">
        <v>243</v>
      </c>
      <c r="B10" s="6" t="s">
        <v>48</v>
      </c>
      <c r="C10" s="22"/>
      <c r="D10" s="23">
        <v>-86790000</v>
      </c>
      <c r="E10" s="23">
        <v>-255210000</v>
      </c>
    </row>
    <row r="11" spans="1:5" ht="15" customHeight="1" x14ac:dyDescent="0.3">
      <c r="A11" s="6" t="s">
        <v>244</v>
      </c>
      <c r="B11" s="6" t="s">
        <v>50</v>
      </c>
      <c r="C11" s="22"/>
      <c r="D11" s="23">
        <v>0</v>
      </c>
      <c r="E11" s="23">
        <v>0</v>
      </c>
    </row>
    <row r="12" spans="1:5" ht="15" customHeight="1" x14ac:dyDescent="0.3">
      <c r="A12" s="6" t="s">
        <v>245</v>
      </c>
      <c r="B12" s="6" t="s">
        <v>52</v>
      </c>
      <c r="C12" s="22"/>
      <c r="D12" s="23">
        <v>0</v>
      </c>
      <c r="E12" s="23">
        <v>0</v>
      </c>
    </row>
    <row r="13" spans="1:5" ht="15" customHeight="1" x14ac:dyDescent="0.3">
      <c r="A13" s="6" t="s">
        <v>246</v>
      </c>
      <c r="B13" s="6" t="s">
        <v>54</v>
      </c>
      <c r="C13" s="22"/>
      <c r="D13" s="23">
        <v>0</v>
      </c>
      <c r="E13" s="23">
        <v>-7254799200</v>
      </c>
    </row>
    <row r="14" spans="1:5" ht="15" customHeight="1" x14ac:dyDescent="0.3">
      <c r="A14" s="6" t="s">
        <v>247</v>
      </c>
      <c r="B14" s="6" t="s">
        <v>56</v>
      </c>
      <c r="C14" s="22"/>
      <c r="D14" s="23">
        <v>194811711</v>
      </c>
      <c r="E14" s="23">
        <v>49236726</v>
      </c>
    </row>
    <row r="15" spans="1:5" ht="15" customHeight="1" x14ac:dyDescent="0.3">
      <c r="A15" s="6" t="s">
        <v>248</v>
      </c>
      <c r="B15" s="6" t="s">
        <v>58</v>
      </c>
      <c r="C15" s="22"/>
      <c r="D15" s="23">
        <v>0</v>
      </c>
      <c r="E15" s="23">
        <v>0</v>
      </c>
    </row>
    <row r="16" spans="1:5" ht="15" customHeight="1" x14ac:dyDescent="0.3">
      <c r="A16" s="6" t="s">
        <v>249</v>
      </c>
      <c r="B16" s="6" t="s">
        <v>60</v>
      </c>
      <c r="C16" s="22"/>
      <c r="D16" s="23">
        <v>15339959</v>
      </c>
      <c r="E16" s="23">
        <v>2329786</v>
      </c>
    </row>
    <row r="17" spans="1:5" ht="15" customHeight="1" x14ac:dyDescent="0.3">
      <c r="A17" s="6" t="s">
        <v>250</v>
      </c>
      <c r="B17" s="6" t="s">
        <v>62</v>
      </c>
      <c r="C17" s="22"/>
      <c r="D17" s="23">
        <v>-6053665225</v>
      </c>
      <c r="E17" s="23">
        <v>6168780553</v>
      </c>
    </row>
    <row r="18" spans="1:5" ht="15" customHeight="1" x14ac:dyDescent="0.3">
      <c r="A18" s="6" t="s">
        <v>251</v>
      </c>
      <c r="B18" s="6" t="s">
        <v>64</v>
      </c>
      <c r="C18" s="22"/>
      <c r="D18" s="23">
        <v>1110597566</v>
      </c>
      <c r="E18" s="23">
        <v>1001855511</v>
      </c>
    </row>
    <row r="19" spans="1:5" ht="15" customHeight="1" x14ac:dyDescent="0.3">
      <c r="A19" s="6" t="s">
        <v>252</v>
      </c>
      <c r="B19" s="6" t="s">
        <v>253</v>
      </c>
      <c r="C19" s="22"/>
      <c r="D19" s="23">
        <v>0</v>
      </c>
      <c r="E19" s="23">
        <v>0</v>
      </c>
    </row>
    <row r="20" spans="1:5" ht="15" customHeight="1" x14ac:dyDescent="0.3">
      <c r="A20" s="6" t="s">
        <v>254</v>
      </c>
      <c r="B20" s="6" t="s">
        <v>255</v>
      </c>
      <c r="C20" s="22"/>
      <c r="D20" s="23">
        <v>71707834</v>
      </c>
      <c r="E20" s="23">
        <v>-22435792</v>
      </c>
    </row>
    <row r="21" spans="1:5" ht="15" customHeight="1" x14ac:dyDescent="0.3">
      <c r="A21" s="6" t="s">
        <v>256</v>
      </c>
      <c r="B21" s="6" t="s">
        <v>257</v>
      </c>
      <c r="C21" s="22"/>
      <c r="D21" s="23">
        <v>0</v>
      </c>
      <c r="E21" s="23">
        <v>0</v>
      </c>
    </row>
    <row r="22" spans="1:5" ht="15" customHeight="1" x14ac:dyDescent="0.3">
      <c r="A22" s="6" t="s">
        <v>258</v>
      </c>
      <c r="B22" s="6" t="s">
        <v>259</v>
      </c>
      <c r="C22" s="22"/>
      <c r="D22" s="23">
        <v>-36659932814</v>
      </c>
      <c r="E22" s="23">
        <v>55651473937</v>
      </c>
    </row>
    <row r="23" spans="1:5" ht="15" customHeight="1" x14ac:dyDescent="0.3">
      <c r="A23" s="11" t="s">
        <v>205</v>
      </c>
      <c r="B23" s="6" t="s">
        <v>140</v>
      </c>
      <c r="C23" s="22"/>
      <c r="D23" s="23"/>
      <c r="E23" s="23"/>
    </row>
    <row r="24" spans="1:5" ht="15" customHeight="1" x14ac:dyDescent="0.3">
      <c r="A24" s="6" t="s">
        <v>206</v>
      </c>
      <c r="B24" s="6" t="s">
        <v>98</v>
      </c>
      <c r="C24" s="22"/>
      <c r="D24" s="23">
        <v>119985480374</v>
      </c>
      <c r="E24" s="23">
        <v>90995597142</v>
      </c>
    </row>
    <row r="25" spans="1:5" ht="15" customHeight="1" x14ac:dyDescent="0.3">
      <c r="A25" s="6" t="s">
        <v>208</v>
      </c>
      <c r="B25" s="6" t="s">
        <v>100</v>
      </c>
      <c r="C25" s="22"/>
      <c r="D25" s="23">
        <v>-79890756504</v>
      </c>
      <c r="E25" s="23">
        <v>-144525643225</v>
      </c>
    </row>
    <row r="26" spans="1:5" ht="15" customHeight="1" x14ac:dyDescent="0.3">
      <c r="A26" s="6" t="s">
        <v>210</v>
      </c>
      <c r="B26" s="6" t="s">
        <v>260</v>
      </c>
      <c r="C26" s="22"/>
      <c r="D26" s="23">
        <v>0</v>
      </c>
      <c r="E26" s="23">
        <v>0</v>
      </c>
    </row>
    <row r="27" spans="1:5" ht="15" customHeight="1" x14ac:dyDescent="0.3">
      <c r="A27" s="6" t="s">
        <v>211</v>
      </c>
      <c r="B27" s="6" t="s">
        <v>261</v>
      </c>
      <c r="C27" s="22"/>
      <c r="D27" s="23">
        <v>0</v>
      </c>
      <c r="E27" s="23">
        <v>0</v>
      </c>
    </row>
    <row r="28" spans="1:5" ht="15" customHeight="1" x14ac:dyDescent="0.3">
      <c r="A28" s="6" t="s">
        <v>262</v>
      </c>
      <c r="B28" s="6" t="s">
        <v>263</v>
      </c>
      <c r="C28" s="22"/>
      <c r="D28" s="23">
        <v>0</v>
      </c>
      <c r="E28" s="23">
        <v>0</v>
      </c>
    </row>
    <row r="29" spans="1:5" ht="15" customHeight="1" x14ac:dyDescent="0.3">
      <c r="A29" s="6" t="s">
        <v>264</v>
      </c>
      <c r="B29" s="6" t="s">
        <v>96</v>
      </c>
      <c r="C29" s="22"/>
      <c r="D29" s="23">
        <v>40094723870</v>
      </c>
      <c r="E29" s="23">
        <v>-53530046083</v>
      </c>
    </row>
    <row r="30" spans="1:5" ht="15" customHeight="1" x14ac:dyDescent="0.3">
      <c r="A30" s="11" t="s">
        <v>215</v>
      </c>
      <c r="B30" s="6" t="s">
        <v>102</v>
      </c>
      <c r="C30" s="22"/>
      <c r="D30" s="23">
        <v>3434791056</v>
      </c>
      <c r="E30" s="23">
        <v>2121427854</v>
      </c>
    </row>
    <row r="31" spans="1:5" ht="15" customHeight="1" x14ac:dyDescent="0.3">
      <c r="A31" s="11" t="s">
        <v>216</v>
      </c>
      <c r="B31" s="6" t="s">
        <v>217</v>
      </c>
      <c r="C31" s="22"/>
      <c r="D31" s="23">
        <v>31135791019</v>
      </c>
      <c r="E31" s="23">
        <v>29014363165</v>
      </c>
    </row>
    <row r="32" spans="1:5" ht="15" customHeight="1" x14ac:dyDescent="0.3">
      <c r="A32" s="6" t="s">
        <v>218</v>
      </c>
      <c r="B32" s="6" t="s">
        <v>219</v>
      </c>
      <c r="C32" s="22"/>
      <c r="D32" s="23">
        <v>31135791019</v>
      </c>
      <c r="E32" s="23">
        <v>29014363165</v>
      </c>
    </row>
    <row r="33" spans="1:5" ht="15" customHeight="1" x14ac:dyDescent="0.3">
      <c r="A33" s="6" t="s">
        <v>220</v>
      </c>
      <c r="B33" s="6" t="s">
        <v>221</v>
      </c>
      <c r="C33" s="22"/>
      <c r="D33" s="23">
        <v>31010095851</v>
      </c>
      <c r="E33" s="23">
        <v>28991085286</v>
      </c>
    </row>
    <row r="34" spans="1:5" ht="15" customHeight="1" x14ac:dyDescent="0.3">
      <c r="A34" s="6" t="s">
        <v>222</v>
      </c>
      <c r="B34" s="6" t="s">
        <v>223</v>
      </c>
      <c r="C34" s="22"/>
      <c r="D34" s="23">
        <v>125695168</v>
      </c>
      <c r="E34" s="23">
        <v>23277879</v>
      </c>
    </row>
    <row r="35" spans="1:5" ht="15" customHeight="1" x14ac:dyDescent="0.3">
      <c r="A35" s="6" t="s">
        <v>224</v>
      </c>
      <c r="B35" s="6" t="s">
        <v>225</v>
      </c>
      <c r="C35" s="22"/>
      <c r="D35" s="23">
        <v>0</v>
      </c>
      <c r="E35" s="23">
        <v>0</v>
      </c>
    </row>
    <row r="36" spans="1:5" ht="15" customHeight="1" x14ac:dyDescent="0.3">
      <c r="A36" s="11" t="s">
        <v>226</v>
      </c>
      <c r="B36" s="6" t="s">
        <v>227</v>
      </c>
      <c r="C36" s="22"/>
      <c r="D36" s="23">
        <v>34570582075</v>
      </c>
      <c r="E36" s="23">
        <v>31135791019</v>
      </c>
    </row>
    <row r="37" spans="1:5" ht="15" customHeight="1" x14ac:dyDescent="0.3">
      <c r="A37" s="6" t="s">
        <v>228</v>
      </c>
      <c r="B37" s="6" t="s">
        <v>229</v>
      </c>
      <c r="C37" s="22"/>
      <c r="D37" s="23">
        <v>34570582075</v>
      </c>
      <c r="E37" s="23">
        <v>31135791019</v>
      </c>
    </row>
    <row r="38" spans="1:5" ht="15" customHeight="1" x14ac:dyDescent="0.3">
      <c r="A38" s="6" t="s">
        <v>220</v>
      </c>
      <c r="B38" s="6" t="s">
        <v>230</v>
      </c>
      <c r="C38" s="22"/>
      <c r="D38" s="23">
        <v>34473592937</v>
      </c>
      <c r="E38" s="23">
        <v>31010095851</v>
      </c>
    </row>
    <row r="39" spans="1:5" ht="15" customHeight="1" x14ac:dyDescent="0.3">
      <c r="A39" s="6" t="s">
        <v>231</v>
      </c>
      <c r="B39" s="6" t="s">
        <v>232</v>
      </c>
      <c r="C39" s="22"/>
      <c r="D39" s="23">
        <v>96989138</v>
      </c>
      <c r="E39" s="23">
        <v>125695168</v>
      </c>
    </row>
    <row r="40" spans="1:5" ht="15" customHeight="1" x14ac:dyDescent="0.3">
      <c r="A40" s="6" t="s">
        <v>224</v>
      </c>
      <c r="B40" s="6" t="s">
        <v>233</v>
      </c>
      <c r="C40" s="22"/>
      <c r="D40" s="23">
        <v>0</v>
      </c>
      <c r="E40" s="23">
        <v>0</v>
      </c>
    </row>
    <row r="41" spans="1:5" ht="15" customHeight="1" x14ac:dyDescent="0.3">
      <c r="A41" s="11" t="s">
        <v>234</v>
      </c>
      <c r="B41" s="6" t="s">
        <v>235</v>
      </c>
      <c r="C41" s="22"/>
      <c r="D41" s="23">
        <v>3434791056</v>
      </c>
      <c r="E41" s="23">
        <v>2121427854</v>
      </c>
    </row>
    <row r="42" spans="1:5" ht="15" customHeight="1" x14ac:dyDescent="0.3">
      <c r="A42" s="6" t="s">
        <v>265</v>
      </c>
      <c r="B42" s="6" t="s">
        <v>266</v>
      </c>
      <c r="C42" s="22"/>
      <c r="D42" s="23">
        <v>0</v>
      </c>
      <c r="E42" s="23">
        <v>0</v>
      </c>
    </row>
  </sheetData>
  <pageMargins left="0.75" right="0.75" top="1" bottom="1" header="0.5" footer="0.5"/>
  <pageSetup orientation="portrait" horizontalDpi="300" verticalDpi="300"/>
  <headerFooter alignWithMargins="0">
    <oddHeader>&amp;L&amp;"Arial"&amp;9&amp;K0078D7 INTERNAL&amp;1#_x000D_</oddHeader>
  </headerFooter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523"/>
  <sheetViews>
    <sheetView workbookViewId="0">
      <selection activeCell="A355" sqref="A355"/>
    </sheetView>
  </sheetViews>
  <sheetFormatPr defaultRowHeight="13.2" x14ac:dyDescent="0.25"/>
  <sheetData>
    <row r="1" spans="1:1" x14ac:dyDescent="0.25">
      <c r="A1" t="str">
        <f>CONCATENATE("{'SheetId':'471cb1af-a389-4255-b9dd-016a7d1c6972'",",","'UId':'eb638313-ee71-4bfd-940d-ef3a321fcecf'",",'Col':",COLUMN(BCThuNhap_06203!C3),",'Row':",ROW(BCThuNhap_06203!C3),",","'Format':'string'",",'Value':'",SUBSTITUTE(BCThuNhap_06203!C3,"'","\'"),"','TargetCode':''}")</f>
        <v>{'SheetId':'471cb1af-a389-4255-b9dd-016a7d1c6972','UId':'eb638313-ee71-4bfd-940d-ef3a321fcecf','Col':3,'Row':3,'Format':'string','Value':'','TargetCode':''}</v>
      </c>
    </row>
    <row r="2" spans="1:1" x14ac:dyDescent="0.25">
      <c r="A2" t="str">
        <f>CONCATENATE("{'SheetId':'471cb1af-a389-4255-b9dd-016a7d1c6972'",",","'UId':'72c31d99-6a74-4b21-8ea4-e7852cbcbd44'",",'Col':",COLUMN(BCThuNhap_06203!D3),",'Row':",ROW(BCThuNhap_06203!D3),",","'Format':'numberic'",",'Value':'",SUBSTITUTE(BCThuNhap_06203!D3,"'","\'"),"','TargetCode':''}")</f>
        <v>{'SheetId':'471cb1af-a389-4255-b9dd-016a7d1c6972','UId':'72c31d99-6a74-4b21-8ea4-e7852cbcbd44','Col':4,'Row':3,'Format':'numberic','Value':'12081326810','TargetCode':''}</v>
      </c>
    </row>
    <row r="3" spans="1:1" x14ac:dyDescent="0.25">
      <c r="A3" t="str">
        <f>CONCATENATE("{'SheetId':'471cb1af-a389-4255-b9dd-016a7d1c6972'",",","'UId':'3559eab5-6f21-4a75-87c5-93fbcb750750'",",'Col':",COLUMN(BCThuNhap_06203!E3),",'Row':",ROW(BCThuNhap_06203!E3),",","'Format':'numberic'",",'Value':'",SUBSTITUTE(BCThuNhap_06203!E3,"'","\'"),"','TargetCode':''}")</f>
        <v>{'SheetId':'471cb1af-a389-4255-b9dd-016a7d1c6972','UId':'3559eab5-6f21-4a75-87c5-93fbcb750750','Col':5,'Row':3,'Format':'numberic','Value':'69763208991','TargetCode':''}</v>
      </c>
    </row>
    <row r="4" spans="1:1" x14ac:dyDescent="0.25">
      <c r="A4" t="str">
        <f>CONCATENATE("{'SheetId':'471cb1af-a389-4255-b9dd-016a7d1c6972'",",","'UId':'05cac1a8-3049-4f91-b1ab-17788cc23517'",",'Col':",COLUMN(BCThuNhap_06203!F3),",'Row':",ROW(BCThuNhap_06203!F3),",","'Format':'numberic'",",'Value':'",SUBSTITUTE(BCThuNhap_06203!F3,"'","\'"),"','TargetCode':''}")</f>
        <v>{'SheetId':'471cb1af-a389-4255-b9dd-016a7d1c6972','UId':'05cac1a8-3049-4f91-b1ab-17788cc23517','Col':6,'Row':3,'Format':'numberic','Value':'-13667967644','TargetCode':''}</v>
      </c>
    </row>
    <row r="5" spans="1:1" x14ac:dyDescent="0.25">
      <c r="A5" t="str">
        <f>CONCATENATE("{'SheetId':'471cb1af-a389-4255-b9dd-016a7d1c6972'",",","'UId':'ea4ba63c-5d5f-4409-9e7e-a6d98ae0aafa'",",'Col':",COLUMN(BCThuNhap_06203!G3),",'Row':",ROW(BCThuNhap_06203!G3),",","'Format':'numberic'",",'Value':'",SUBSTITUTE(BCThuNhap_06203!G3,"'","\'"),"','TargetCode':''}")</f>
        <v>{'SheetId':'471cb1af-a389-4255-b9dd-016a7d1c6972','UId':'ea4ba63c-5d5f-4409-9e7e-a6d98ae0aafa','Col':7,'Row':3,'Format':'numberic','Value':'21455915074','TargetCode':''}</v>
      </c>
    </row>
    <row r="6" spans="1:1" x14ac:dyDescent="0.25">
      <c r="A6" t="str">
        <f>CONCATENATE("{'SheetId':'471cb1af-a389-4255-b9dd-016a7d1c6972'",",","'UId':'00bea7d7-311e-426d-8b86-0cffdb25a98c'",",'Col':",COLUMN(BCThuNhap_06203!C4),",'Row':",ROW(BCThuNhap_06203!C4),",","'Format':'string'",",'Value':'",SUBSTITUTE(BCThuNhap_06203!C4,"'","\'"),"','TargetCode':''}")</f>
        <v>{'SheetId':'471cb1af-a389-4255-b9dd-016a7d1c6972','UId':'00bea7d7-311e-426d-8b86-0cffdb25a98c','Col':3,'Row':4,'Format':'string','Value':'','TargetCode':''}</v>
      </c>
    </row>
    <row r="7" spans="1:1" x14ac:dyDescent="0.25">
      <c r="A7" t="str">
        <f>CONCATENATE("{'SheetId':'471cb1af-a389-4255-b9dd-016a7d1c6972'",",","'UId':'40d1fbb9-33fd-45ce-811f-f2fbfa9ac354'",",'Col':",COLUMN(BCThuNhap_06203!D4),",'Row':",ROW(BCThuNhap_06203!D4),",","'Format':'numberic'",",'Value':'",SUBSTITUTE(BCThuNhap_06203!D4,"'","\'"),"','TargetCode':''}")</f>
        <v>{'SheetId':'471cb1af-a389-4255-b9dd-016a7d1c6972','UId':'40d1fbb9-33fd-45ce-811f-f2fbfa9ac354','Col':4,'Row':4,'Format':'numberic','Value':'865763660','TargetCode':''}</v>
      </c>
    </row>
    <row r="8" spans="1:1" x14ac:dyDescent="0.25">
      <c r="A8" t="str">
        <f>CONCATENATE("{'SheetId':'471cb1af-a389-4255-b9dd-016a7d1c6972'",",","'UId':'ad1976c4-37d8-4d7a-9cd4-7b31136b73ad'",",'Col':",COLUMN(BCThuNhap_06203!E4),",'Row':",ROW(BCThuNhap_06203!E4),",","'Format':'numberic'",",'Value':'",SUBSTITUTE(BCThuNhap_06203!E4,"'","\'"),"','TargetCode':''}")</f>
        <v>{'SheetId':'471cb1af-a389-4255-b9dd-016a7d1c6972','UId':'ad1976c4-37d8-4d7a-9cd4-7b31136b73ad','Col':5,'Row':4,'Format':'numberic','Value':'2909853660','TargetCode':''}</v>
      </c>
    </row>
    <row r="9" spans="1:1" x14ac:dyDescent="0.25">
      <c r="A9" t="str">
        <f>CONCATENATE("{'SheetId':'471cb1af-a389-4255-b9dd-016a7d1c6972'",",","'UId':'ee9edb2c-8f95-4914-a3da-9d0d48b70256'",",'Col':",COLUMN(BCThuNhap_06203!F4),",'Row':",ROW(BCThuNhap_06203!F4),",","'Format':'numberic'",",'Value':'",SUBSTITUTE(BCThuNhap_06203!F4,"'","\'"),"','TargetCode':''}")</f>
        <v>{'SheetId':'471cb1af-a389-4255-b9dd-016a7d1c6972','UId':'ee9edb2c-8f95-4914-a3da-9d0d48b70256','Col':6,'Row':4,'Format':'numberic','Value':'591430000','TargetCode':''}</v>
      </c>
    </row>
    <row r="10" spans="1:1" x14ac:dyDescent="0.25">
      <c r="A10" t="str">
        <f>CONCATENATE("{'SheetId':'471cb1af-a389-4255-b9dd-016a7d1c6972'",",","'UId':'444b91d7-87bf-4a97-a74d-a9bbd39ded58'",",'Col':",COLUMN(BCThuNhap_06203!G4),",'Row':",ROW(BCThuNhap_06203!G4),",","'Format':'numberic'",",'Value':'",SUBSTITUTE(BCThuNhap_06203!G4,"'","\'"),"','TargetCode':''}")</f>
        <v>{'SheetId':'471cb1af-a389-4255-b9dd-016a7d1c6972','UId':'444b91d7-87bf-4a97-a74d-a9bbd39ded58','Col':7,'Row':4,'Format':'numberic','Value':'4870115000','TargetCode':''}</v>
      </c>
    </row>
    <row r="11" spans="1:1" x14ac:dyDescent="0.25">
      <c r="A11" t="str">
        <f>CONCATENATE("{'SheetId':'471cb1af-a389-4255-b9dd-016a7d1c6972'",",","'UId':'65643be7-5d9f-42af-bf89-dc387a30825b'",",'Col':",COLUMN(BCThuNhap_06203!C5),",'Row':",ROW(BCThuNhap_06203!C5),",","'Format':'string'",",'Value':'",SUBSTITUTE(BCThuNhap_06203!C5,"'","\'"),"','TargetCode':''}")</f>
        <v>{'SheetId':'471cb1af-a389-4255-b9dd-016a7d1c6972','UId':'65643be7-5d9f-42af-bf89-dc387a30825b','Col':3,'Row':5,'Format':'string','Value':'','TargetCode':''}</v>
      </c>
    </row>
    <row r="12" spans="1:1" x14ac:dyDescent="0.25">
      <c r="A12" t="str">
        <f>CONCATENATE("{'SheetId':'471cb1af-a389-4255-b9dd-016a7d1c6972'",",","'UId':'fcff0891-3fec-4d78-a579-e57ecf5ca712'",",'Col':",COLUMN(BCThuNhap_06203!D5),",'Row':",ROW(BCThuNhap_06203!D5),",","'Format':'numberic'",",'Value':'",SUBSTITUTE(BCThuNhap_06203!D5,"'","\'"),"','TargetCode':''}")</f>
        <v>{'SheetId':'471cb1af-a389-4255-b9dd-016a7d1c6972','UId':'fcff0891-3fec-4d78-a579-e57ecf5ca712','Col':4,'Row':5,'Format':'numberic','Value':'8331000','TargetCode':''}</v>
      </c>
    </row>
    <row r="13" spans="1:1" x14ac:dyDescent="0.25">
      <c r="A13" t="str">
        <f>CONCATENATE("{'SheetId':'471cb1af-a389-4255-b9dd-016a7d1c6972'",",","'UId':'de86de94-eec0-4d77-85d6-50d999fda99f'",",'Col':",COLUMN(BCThuNhap_06203!E5),",'Row':",ROW(BCThuNhap_06203!E5),",","'Format':'numberic'",",'Value':'",SUBSTITUTE(BCThuNhap_06203!E5,"'","\'"),"','TargetCode':''}")</f>
        <v>{'SheetId':'471cb1af-a389-4255-b9dd-016a7d1c6972','UId':'de86de94-eec0-4d77-85d6-50d999fda99f','Col':5,'Row':5,'Format':'numberic','Value':'24643581','TargetCode':''}</v>
      </c>
    </row>
    <row r="14" spans="1:1" x14ac:dyDescent="0.25">
      <c r="A14" t="str">
        <f>CONCATENATE("{'SheetId':'471cb1af-a389-4255-b9dd-016a7d1c6972'",",","'UId':'8587c2c7-f9e1-4ff8-ac4d-999900df1813'",",'Col':",COLUMN(BCThuNhap_06203!F5),",'Row':",ROW(BCThuNhap_06203!F5),",","'Format':'numberic'",",'Value':'",SUBSTITUTE(BCThuNhap_06203!F5,"'","\'"),"','TargetCode':''}")</f>
        <v>{'SheetId':'471cb1af-a389-4255-b9dd-016a7d1c6972','UId':'8587c2c7-f9e1-4ff8-ac4d-999900df1813','Col':6,'Row':5,'Format':'numberic','Value':'5117606','TargetCode':''}</v>
      </c>
    </row>
    <row r="15" spans="1:1" x14ac:dyDescent="0.25">
      <c r="A15" t="str">
        <f>CONCATENATE("{'SheetId':'471cb1af-a389-4255-b9dd-016a7d1c6972'",",","'UId':'16523899-72b2-4d68-bc1c-076cac2b3bca'",",'Col':",COLUMN(BCThuNhap_06203!G5),",'Row':",ROW(BCThuNhap_06203!G5),",","'Format':'numberic'",",'Value':'",SUBSTITUTE(BCThuNhap_06203!G5,"'","\'"),"','TargetCode':''}")</f>
        <v>{'SheetId':'471cb1af-a389-4255-b9dd-016a7d1c6972','UId':'16523899-72b2-4d68-bc1c-076cac2b3bca','Col':7,'Row':5,'Format':'numberic','Value':'34836274','TargetCode':''}</v>
      </c>
    </row>
    <row r="16" spans="1:1" x14ac:dyDescent="0.25">
      <c r="A16" t="str">
        <f>CONCATENATE("{'SheetId':'471cb1af-a389-4255-b9dd-016a7d1c6972'",",","'UId':'f071c28b-d53b-4090-bf20-125d105136b1'",",'Col':",COLUMN(BCThuNhap_06203!C6),",'Row':",ROW(BCThuNhap_06203!C6),",","'Format':'string'",",'Value':'",SUBSTITUTE(BCThuNhap_06203!C6,"'","\'"),"','TargetCode':''}")</f>
        <v>{'SheetId':'471cb1af-a389-4255-b9dd-016a7d1c6972','UId':'f071c28b-d53b-4090-bf20-125d105136b1','Col':3,'Row':6,'Format':'string','Value':'','TargetCode':''}</v>
      </c>
    </row>
    <row r="17" spans="1:1" x14ac:dyDescent="0.25">
      <c r="A17" t="str">
        <f>CONCATENATE("{'SheetId':'471cb1af-a389-4255-b9dd-016a7d1c6972'",",","'UId':'cf1c5639-e0b5-42ca-a5d6-22c6a78274eb'",",'Col':",COLUMN(BCThuNhap_06203!D6),",'Row':",ROW(BCThuNhap_06203!D6),",","'Format':'numberic'",",'Value':'",SUBSTITUTE(BCThuNhap_06203!D6,"'","\'"),"','TargetCode':''}")</f>
        <v>{'SheetId':'471cb1af-a389-4255-b9dd-016a7d1c6972','UId':'cf1c5639-e0b5-42ca-a5d6-22c6a78274eb','Col':4,'Row':6,'Format':'numberic','Value':'15218873986','TargetCode':''}</v>
      </c>
    </row>
    <row r="18" spans="1:1" x14ac:dyDescent="0.25">
      <c r="A18" t="str">
        <f>CONCATENATE("{'SheetId':'471cb1af-a389-4255-b9dd-016a7d1c6972'",",","'UId':'40f96a3c-2ca1-4c8b-8736-6d178def474b'",",'Col':",COLUMN(BCThuNhap_06203!E6),",'Row':",ROW(BCThuNhap_06203!E6),",","'Format':'numberic'",",'Value':'",SUBSTITUTE(BCThuNhap_06203!E6,"'","\'"),"','TargetCode':''}")</f>
        <v>{'SheetId':'471cb1af-a389-4255-b9dd-016a7d1c6972','UId':'40f96a3c-2ca1-4c8b-8736-6d178def474b','Col':5,'Row':6,'Format':'numberic','Value':'51044454804','TargetCode':''}</v>
      </c>
    </row>
    <row r="19" spans="1:1" x14ac:dyDescent="0.25">
      <c r="A19" t="str">
        <f>CONCATENATE("{'SheetId':'471cb1af-a389-4255-b9dd-016a7d1c6972'",",","'UId':'e40ee616-be98-47ed-9eef-5047f82d9953'",",'Col':",COLUMN(BCThuNhap_06203!F6),",'Row':",ROW(BCThuNhap_06203!F6),",","'Format':'numberic'",",'Value':'",SUBSTITUTE(BCThuNhap_06203!F6,"'","\'"),"','TargetCode':''}")</f>
        <v>{'SheetId':'471cb1af-a389-4255-b9dd-016a7d1c6972','UId':'e40ee616-be98-47ed-9eef-5047f82d9953','Col':6,'Row':6,'Format':'numberic','Value':'1087185339','TargetCode':''}</v>
      </c>
    </row>
    <row r="20" spans="1:1" x14ac:dyDescent="0.25">
      <c r="A20" t="str">
        <f>CONCATENATE("{'SheetId':'471cb1af-a389-4255-b9dd-016a7d1c6972'",",","'UId':'13a075ca-918e-4ac5-8764-1ca112b384c5'",",'Col':",COLUMN(BCThuNhap_06203!G6),",'Row':",ROW(BCThuNhap_06203!G6),",","'Format':'numberic'",",'Value':'",SUBSTITUTE(BCThuNhap_06203!G6,"'","\'"),"','TargetCode':''}")</f>
        <v>{'SheetId':'471cb1af-a389-4255-b9dd-016a7d1c6972','UId':'13a075ca-918e-4ac5-8764-1ca112b384c5','Col':7,'Row':6,'Format':'numberic','Value':'12533378662','TargetCode':''}</v>
      </c>
    </row>
    <row r="21" spans="1:1" x14ac:dyDescent="0.25">
      <c r="A21" t="str">
        <f>CONCATENATE("{'SheetId':'471cb1af-a389-4255-b9dd-016a7d1c6972'",",","'UId':'56a50086-904c-4028-b883-90c9fe34a40f'",",'Col':",COLUMN(BCThuNhap_06203!C7),",'Row':",ROW(BCThuNhap_06203!C7),",","'Format':'string'",",'Value':'",SUBSTITUTE(BCThuNhap_06203!C7,"'","\'"),"','TargetCode':''}")</f>
        <v>{'SheetId':'471cb1af-a389-4255-b9dd-016a7d1c6972','UId':'56a50086-904c-4028-b883-90c9fe34a40f','Col':3,'Row':7,'Format':'string','Value':'','TargetCode':''}</v>
      </c>
    </row>
    <row r="22" spans="1:1" x14ac:dyDescent="0.25">
      <c r="A22" t="str">
        <f>CONCATENATE("{'SheetId':'471cb1af-a389-4255-b9dd-016a7d1c6972'",",","'UId':'16702e7d-f552-451b-8042-8f7e46560afd'",",'Col':",COLUMN(BCThuNhap_06203!D7),",'Row':",ROW(BCThuNhap_06203!D7),",","'Format':'numberic'",",'Value':'",SUBSTITUTE(BCThuNhap_06203!D7,"'","\'"),"','TargetCode':''}")</f>
        <v>{'SheetId':'471cb1af-a389-4255-b9dd-016a7d1c6972','UId':'16702e7d-f552-451b-8042-8f7e46560afd','Col':4,'Row':7,'Format':'numberic','Value':'-4011641836','TargetCode':''}</v>
      </c>
    </row>
    <row r="23" spans="1:1" x14ac:dyDescent="0.25">
      <c r="A23" t="str">
        <f>CONCATENATE("{'SheetId':'471cb1af-a389-4255-b9dd-016a7d1c6972'",",","'UId':'8a97c211-65b5-43fd-bfed-ef91033697c8'",",'Col':",COLUMN(BCThuNhap_06203!E7),",'Row':",ROW(BCThuNhap_06203!E7),",","'Format':'numberic'",",'Value':'",SUBSTITUTE(BCThuNhap_06203!E7,"'","\'"),"','TargetCode':''}")</f>
        <v>{'SheetId':'471cb1af-a389-4255-b9dd-016a7d1c6972','UId':'8a97c211-65b5-43fd-bfed-ef91033697c8','Col':5,'Row':7,'Format':'numberic','Value':'15784256946','TargetCode':''}</v>
      </c>
    </row>
    <row r="24" spans="1:1" x14ac:dyDescent="0.25">
      <c r="A24" t="str">
        <f>CONCATENATE("{'SheetId':'471cb1af-a389-4255-b9dd-016a7d1c6972'",",","'UId':'c405662e-07af-4536-92d6-564ba20dcbf1'",",'Col':",COLUMN(BCThuNhap_06203!F7),",'Row':",ROW(BCThuNhap_06203!F7),",","'Format':'numberic'",",'Value':'",SUBSTITUTE(BCThuNhap_06203!F7,"'","\'"),"','TargetCode':''}")</f>
        <v>{'SheetId':'471cb1af-a389-4255-b9dd-016a7d1c6972','UId':'c405662e-07af-4536-92d6-564ba20dcbf1','Col':6,'Row':7,'Format':'numberic','Value':'-15351700589','TargetCode':''}</v>
      </c>
    </row>
    <row r="25" spans="1:1" x14ac:dyDescent="0.25">
      <c r="A25" t="str">
        <f>CONCATENATE("{'SheetId':'471cb1af-a389-4255-b9dd-016a7d1c6972'",",","'UId':'5a4b1726-2a01-402d-91ab-bf0a10fc29cc'",",'Col':",COLUMN(BCThuNhap_06203!G7),",'Row':",ROW(BCThuNhap_06203!G7),",","'Format':'numberic'",",'Value':'",SUBSTITUTE(BCThuNhap_06203!G7,"'","\'"),"','TargetCode':''}")</f>
        <v>{'SheetId':'471cb1af-a389-4255-b9dd-016a7d1c6972','UId':'5a4b1726-2a01-402d-91ab-bf0a10fc29cc','Col':7,'Row':7,'Format':'numberic','Value':'4017585138','TargetCode':''}</v>
      </c>
    </row>
    <row r="26" spans="1:1" x14ac:dyDescent="0.25">
      <c r="A26" t="str">
        <f>CONCATENATE("{'SheetId':'471cb1af-a389-4255-b9dd-016a7d1c6972'",",","'UId':'0704adfd-6a36-40cf-9fa3-f99142785a42'",",'Col':",COLUMN(BCThuNhap_06203!C8),",'Row':",ROW(BCThuNhap_06203!C8),",","'Format':'string'",",'Value':'",SUBSTITUTE(BCThuNhap_06203!C8,"'","\'"),"','TargetCode':''}")</f>
        <v>{'SheetId':'471cb1af-a389-4255-b9dd-016a7d1c6972','UId':'0704adfd-6a36-40cf-9fa3-f99142785a42','Col':3,'Row':8,'Format':'string','Value':'','TargetCode':''}</v>
      </c>
    </row>
    <row r="27" spans="1:1" x14ac:dyDescent="0.25">
      <c r="A27" t="str">
        <f>CONCATENATE("{'SheetId':'471cb1af-a389-4255-b9dd-016a7d1c6972'",",","'UId':'dfb48018-df02-4270-8ce8-b888d5fff959'",",'Col':",COLUMN(BCThuNhap_06203!D8),",'Row':",ROW(BCThuNhap_06203!D8),",","'Format':'numberic'",",'Value':'",SUBSTITUTE(BCThuNhap_06203!D8,"'","\'"),"','TargetCode':''}")</f>
        <v>{'SheetId':'471cb1af-a389-4255-b9dd-016a7d1c6972','UId':'dfb48018-df02-4270-8ce8-b888d5fff959','Col':4,'Row':8,'Format':'numberic','Value':'0','TargetCode':''}</v>
      </c>
    </row>
    <row r="28" spans="1:1" x14ac:dyDescent="0.25">
      <c r="A28" t="str">
        <f>CONCATENATE("{'SheetId':'471cb1af-a389-4255-b9dd-016a7d1c6972'",",","'UId':'0a1b1de5-7d3f-42d1-816e-24600e1c306f'",",'Col':",COLUMN(BCThuNhap_06203!E8),",'Row':",ROW(BCThuNhap_06203!E8),",","'Format':'numberic'",",'Value':'",SUBSTITUTE(BCThuNhap_06203!E8,"'","\'"),"','TargetCode':''}")</f>
        <v>{'SheetId':'471cb1af-a389-4255-b9dd-016a7d1c6972','UId':'0a1b1de5-7d3f-42d1-816e-24600e1c306f','Col':5,'Row':8,'Format':'numberic','Value':'0','TargetCode':''}</v>
      </c>
    </row>
    <row r="29" spans="1:1" x14ac:dyDescent="0.25">
      <c r="A29" t="str">
        <f>CONCATENATE("{'SheetId':'471cb1af-a389-4255-b9dd-016a7d1c6972'",",","'UId':'78449dbc-0262-416c-ae9a-2cad20a8a31d'",",'Col':",COLUMN(BCThuNhap_06203!F8),",'Row':",ROW(BCThuNhap_06203!F8),",","'Format':'numberic'",",'Value':'",SUBSTITUTE(BCThuNhap_06203!F8,"'","\'"),"','TargetCode':''}")</f>
        <v>{'SheetId':'471cb1af-a389-4255-b9dd-016a7d1c6972','UId':'78449dbc-0262-416c-ae9a-2cad20a8a31d','Col':6,'Row':8,'Format':'numberic','Value':'0','TargetCode':''}</v>
      </c>
    </row>
    <row r="30" spans="1:1" x14ac:dyDescent="0.25">
      <c r="A30" t="str">
        <f>CONCATENATE("{'SheetId':'471cb1af-a389-4255-b9dd-016a7d1c6972'",",","'UId':'1aaec8a7-4b30-4fb4-95ed-b5ac8e0e4b00'",",'Col':",COLUMN(BCThuNhap_06203!G8),",'Row':",ROW(BCThuNhap_06203!G8),",","'Format':'numberic'",",'Value':'",SUBSTITUTE(BCThuNhap_06203!G8,"'","\'"),"','TargetCode':''}")</f>
        <v>{'SheetId':'471cb1af-a389-4255-b9dd-016a7d1c6972','UId':'1aaec8a7-4b30-4fb4-95ed-b5ac8e0e4b00','Col':7,'Row':8,'Format':'numberic','Value':'0','TargetCode':''}</v>
      </c>
    </row>
    <row r="31" spans="1:1" x14ac:dyDescent="0.25">
      <c r="A31" t="str">
        <f>CONCATENATE("{'SheetId':'471cb1af-a389-4255-b9dd-016a7d1c6972'",",","'UId':'4fcbfe51-56bd-475f-a1cb-69db332e1845'",",'Col':",COLUMN(BCThuNhap_06203!C9),",'Row':",ROW(BCThuNhap_06203!C9),",","'Format':'string'",",'Value':'",SUBSTITUTE(BCThuNhap_06203!C9,"'","\'"),"','TargetCode':''}")</f>
        <v>{'SheetId':'471cb1af-a389-4255-b9dd-016a7d1c6972','UId':'4fcbfe51-56bd-475f-a1cb-69db332e1845','Col':3,'Row':9,'Format':'string','Value':'','TargetCode':''}</v>
      </c>
    </row>
    <row r="32" spans="1:1" x14ac:dyDescent="0.25">
      <c r="A32" t="str">
        <f>CONCATENATE("{'SheetId':'471cb1af-a389-4255-b9dd-016a7d1c6972'",",","'UId':'b8924e70-d030-4234-a836-d28fa24ce413'",",'Col':",COLUMN(BCThuNhap_06203!D9),",'Row':",ROW(BCThuNhap_06203!D9),",","'Format':'numberic'",",'Value':'",SUBSTITUTE(BCThuNhap_06203!D9,"'","\'"),"','TargetCode':''}")</f>
        <v>{'SheetId':'471cb1af-a389-4255-b9dd-016a7d1c6972','UId':'b8924e70-d030-4234-a836-d28fa24ce413','Col':4,'Row':9,'Format':'numberic','Value':'0','TargetCode':''}</v>
      </c>
    </row>
    <row r="33" spans="1:1" x14ac:dyDescent="0.25">
      <c r="A33" t="str">
        <f>CONCATENATE("{'SheetId':'471cb1af-a389-4255-b9dd-016a7d1c6972'",",","'UId':'fa0f939c-ad55-4a32-b877-51da40386e3b'",",'Col':",COLUMN(BCThuNhap_06203!E9),",'Row':",ROW(BCThuNhap_06203!E9),",","'Format':'numberic'",",'Value':'",SUBSTITUTE(BCThuNhap_06203!E9,"'","\'"),"','TargetCode':''}")</f>
        <v>{'SheetId':'471cb1af-a389-4255-b9dd-016a7d1c6972','UId':'fa0f939c-ad55-4a32-b877-51da40386e3b','Col':5,'Row':9,'Format':'numberic','Value':'0','TargetCode':''}</v>
      </c>
    </row>
    <row r="34" spans="1:1" x14ac:dyDescent="0.25">
      <c r="A34" t="str">
        <f>CONCATENATE("{'SheetId':'471cb1af-a389-4255-b9dd-016a7d1c6972'",",","'UId':'6081713b-7e0d-419f-874e-9c24b30d259e'",",'Col':",COLUMN(BCThuNhap_06203!F9),",'Row':",ROW(BCThuNhap_06203!F9),",","'Format':'numberic'",",'Value':'",SUBSTITUTE(BCThuNhap_06203!F9,"'","\'"),"','TargetCode':''}")</f>
        <v>{'SheetId':'471cb1af-a389-4255-b9dd-016a7d1c6972','UId':'6081713b-7e0d-419f-874e-9c24b30d259e','Col':6,'Row':9,'Format':'numberic','Value':'0','TargetCode':''}</v>
      </c>
    </row>
    <row r="35" spans="1:1" x14ac:dyDescent="0.25">
      <c r="A35" t="str">
        <f>CONCATENATE("{'SheetId':'471cb1af-a389-4255-b9dd-016a7d1c6972'",",","'UId':'779ccf6c-3f2a-4ad7-a977-719eb78d13c0'",",'Col':",COLUMN(BCThuNhap_06203!G9),",'Row':",ROW(BCThuNhap_06203!G9),",","'Format':'numberic'",",'Value':'",SUBSTITUTE(BCThuNhap_06203!G9,"'","\'"),"','TargetCode':''}")</f>
        <v>{'SheetId':'471cb1af-a389-4255-b9dd-016a7d1c6972','UId':'779ccf6c-3f2a-4ad7-a977-719eb78d13c0','Col':7,'Row':9,'Format':'numberic','Value':'0','TargetCode':''}</v>
      </c>
    </row>
    <row r="36" spans="1:1" x14ac:dyDescent="0.25">
      <c r="A36" t="str">
        <f>CONCATENATE("{'SheetId':'471cb1af-a389-4255-b9dd-016a7d1c6972'",",","'UId':'c28a2787-35eb-4bfb-8d73-91a998a3194c'",",'Col':",COLUMN(BCThuNhap_06203!C10),",'Row':",ROW(BCThuNhap_06203!C10),",","'Format':'string'",",'Value':'",SUBSTITUTE(BCThuNhap_06203!C10,"'","\'"),"','TargetCode':''}")</f>
        <v>{'SheetId':'471cb1af-a389-4255-b9dd-016a7d1c6972','UId':'c28a2787-35eb-4bfb-8d73-91a998a3194c','Col':3,'Row':10,'Format':'string','Value':'','TargetCode':''}</v>
      </c>
    </row>
    <row r="37" spans="1:1" x14ac:dyDescent="0.25">
      <c r="A37" t="str">
        <f>CONCATENATE("{'SheetId':'471cb1af-a389-4255-b9dd-016a7d1c6972'",",","'UId':'bf902ed8-0109-4674-a1cc-62592f1b92d9'",",'Col':",COLUMN(BCThuNhap_06203!D10),",'Row':",ROW(BCThuNhap_06203!D10),",","'Format':'numberic'",",'Value':'",SUBSTITUTE(BCThuNhap_06203!D10,"'","\'"),"','TargetCode':''}")</f>
        <v>{'SheetId':'471cb1af-a389-4255-b9dd-016a7d1c6972','UId':'bf902ed8-0109-4674-a1cc-62592f1b92d9','Col':4,'Row':10,'Format':'numberic','Value':'0','TargetCode':''}</v>
      </c>
    </row>
    <row r="38" spans="1:1" x14ac:dyDescent="0.25">
      <c r="A38" t="str">
        <f>CONCATENATE("{'SheetId':'471cb1af-a389-4255-b9dd-016a7d1c6972'",",","'UId':'8ba89cf9-4c91-4da8-b892-09e4876fe985'",",'Col':",COLUMN(BCThuNhap_06203!E10),",'Row':",ROW(BCThuNhap_06203!E10),",","'Format':'numberic'",",'Value':'",SUBSTITUTE(BCThuNhap_06203!E10,"'","\'"),"','TargetCode':''}")</f>
        <v>{'SheetId':'471cb1af-a389-4255-b9dd-016a7d1c6972','UId':'8ba89cf9-4c91-4da8-b892-09e4876fe985','Col':5,'Row':10,'Format':'numberic','Value':'0','TargetCode':''}</v>
      </c>
    </row>
    <row r="39" spans="1:1" x14ac:dyDescent="0.25">
      <c r="A39" t="str">
        <f>CONCATENATE("{'SheetId':'471cb1af-a389-4255-b9dd-016a7d1c6972'",",","'UId':'7c9bffa2-9a74-4128-9c5d-bbc98558406e'",",'Col':",COLUMN(BCThuNhap_06203!F10),",'Row':",ROW(BCThuNhap_06203!F10),",","'Format':'numberic'",",'Value':'",SUBSTITUTE(BCThuNhap_06203!F10,"'","\'"),"','TargetCode':''}")</f>
        <v>{'SheetId':'471cb1af-a389-4255-b9dd-016a7d1c6972','UId':'7c9bffa2-9a74-4128-9c5d-bbc98558406e','Col':6,'Row':10,'Format':'numberic','Value':'0','TargetCode':''}</v>
      </c>
    </row>
    <row r="40" spans="1:1" x14ac:dyDescent="0.25">
      <c r="A40" t="str">
        <f>CONCATENATE("{'SheetId':'471cb1af-a389-4255-b9dd-016a7d1c6972'",",","'UId':'6e0f4d2a-a0c3-4f49-b576-423e4fda275c'",",'Col':",COLUMN(BCThuNhap_06203!G10),",'Row':",ROW(BCThuNhap_06203!G10),",","'Format':'numberic'",",'Value':'",SUBSTITUTE(BCThuNhap_06203!G10,"'","\'"),"','TargetCode':''}")</f>
        <v>{'SheetId':'471cb1af-a389-4255-b9dd-016a7d1c6972','UId':'6e0f4d2a-a0c3-4f49-b576-423e4fda275c','Col':7,'Row':10,'Format':'numberic','Value':'0','TargetCode':''}</v>
      </c>
    </row>
    <row r="41" spans="1:1" x14ac:dyDescent="0.25">
      <c r="A41" t="str">
        <f>CONCATENATE("{'SheetId':'471cb1af-a389-4255-b9dd-016a7d1c6972'",",","'UId':'e6951e92-595a-438d-b407-88fcda037e29'",",'Col':",COLUMN(BCThuNhap_06203!C11),",'Row':",ROW(BCThuNhap_06203!C11),",","'Format':'string'",",'Value':'",SUBSTITUTE(BCThuNhap_06203!C11,"'","\'"),"','TargetCode':''}")</f>
        <v>{'SheetId':'471cb1af-a389-4255-b9dd-016a7d1c6972','UId':'e6951e92-595a-438d-b407-88fcda037e29','Col':3,'Row':11,'Format':'string','Value':'','TargetCode':''}</v>
      </c>
    </row>
    <row r="42" spans="1:1" x14ac:dyDescent="0.25">
      <c r="A42" t="str">
        <f>CONCATENATE("{'SheetId':'471cb1af-a389-4255-b9dd-016a7d1c6972'",",","'UId':'68f52c9d-ed20-4157-8f0a-5565542d239d'",",'Col':",COLUMN(BCThuNhap_06203!D11),",'Row':",ROW(BCThuNhap_06203!D11),",","'Format':'numberic'",",'Value':'",SUBSTITUTE(BCThuNhap_06203!D11,"'","\'"),"','TargetCode':''}")</f>
        <v>{'SheetId':'471cb1af-a389-4255-b9dd-016a7d1c6972','UId':'68f52c9d-ed20-4157-8f0a-5565542d239d','Col':4,'Row':11,'Format':'numberic','Value':'0','TargetCode':''}</v>
      </c>
    </row>
    <row r="43" spans="1:1" x14ac:dyDescent="0.25">
      <c r="A43" t="str">
        <f>CONCATENATE("{'SheetId':'471cb1af-a389-4255-b9dd-016a7d1c6972'",",","'UId':'931d9a25-062a-481a-bb83-b6593ce5ad0e'",",'Col':",COLUMN(BCThuNhap_06203!E11),",'Row':",ROW(BCThuNhap_06203!E11),",","'Format':'numberic'",",'Value':'",SUBSTITUTE(BCThuNhap_06203!E11,"'","\'"),"','TargetCode':''}")</f>
        <v>{'SheetId':'471cb1af-a389-4255-b9dd-016a7d1c6972','UId':'931d9a25-062a-481a-bb83-b6593ce5ad0e','Col':5,'Row':11,'Format':'numberic','Value':'0','TargetCode':''}</v>
      </c>
    </row>
    <row r="44" spans="1:1" x14ac:dyDescent="0.25">
      <c r="A44" t="str">
        <f>CONCATENATE("{'SheetId':'471cb1af-a389-4255-b9dd-016a7d1c6972'",",","'UId':'05814b77-87f5-4969-b441-4ed481d003cf'",",'Col':",COLUMN(BCThuNhap_06203!F11),",'Row':",ROW(BCThuNhap_06203!F11),",","'Format':'numberic'",",'Value':'",SUBSTITUTE(BCThuNhap_06203!F11,"'","\'"),"','TargetCode':''}")</f>
        <v>{'SheetId':'471cb1af-a389-4255-b9dd-016a7d1c6972','UId':'05814b77-87f5-4969-b441-4ed481d003cf','Col':6,'Row':11,'Format':'numberic','Value':'0','TargetCode':''}</v>
      </c>
    </row>
    <row r="45" spans="1:1" x14ac:dyDescent="0.25">
      <c r="A45" t="str">
        <f>CONCATENATE("{'SheetId':'471cb1af-a389-4255-b9dd-016a7d1c6972'",",","'UId':'778fdb84-1461-4af6-bb33-3c4d112c112c'",",'Col':",COLUMN(BCThuNhap_06203!G11),",'Row':",ROW(BCThuNhap_06203!G11),",","'Format':'numberic'",",'Value':'",SUBSTITUTE(BCThuNhap_06203!G11,"'","\'"),"','TargetCode':''}")</f>
        <v>{'SheetId':'471cb1af-a389-4255-b9dd-016a7d1c6972','UId':'778fdb84-1461-4af6-bb33-3c4d112c112c','Col':7,'Row':11,'Format':'numberic','Value':'0','TargetCode':''}</v>
      </c>
    </row>
    <row r="46" spans="1:1" x14ac:dyDescent="0.25">
      <c r="A46" t="str">
        <f>CONCATENATE("{'SheetId':'471cb1af-a389-4255-b9dd-016a7d1c6972'",",","'UId':'226270c7-7754-40de-95f8-77c8669cc267'",",'Col':",COLUMN(BCThuNhap_06203!C12),",'Row':",ROW(BCThuNhap_06203!C12),",","'Format':'string'",",'Value':'",SUBSTITUTE(BCThuNhap_06203!C12,"'","\'"),"','TargetCode':''}")</f>
        <v>{'SheetId':'471cb1af-a389-4255-b9dd-016a7d1c6972','UId':'226270c7-7754-40de-95f8-77c8669cc267','Col':3,'Row':12,'Format':'string','Value':'','TargetCode':''}</v>
      </c>
    </row>
    <row r="47" spans="1:1" x14ac:dyDescent="0.25">
      <c r="A47" t="str">
        <f>CONCATENATE("{'SheetId':'471cb1af-a389-4255-b9dd-016a7d1c6972'",",","'UId':'d26ad73b-b259-4fff-870e-af1b4efc9b4c'",",'Col':",COLUMN(BCThuNhap_06203!D12),",'Row':",ROW(BCThuNhap_06203!D12),",","'Format':'numberic'",",'Value':'",SUBSTITUTE(BCThuNhap_06203!D12,"'","\'"),"','TargetCode':''}")</f>
        <v>{'SheetId':'471cb1af-a389-4255-b9dd-016a7d1c6972','UId':'d26ad73b-b259-4fff-870e-af1b4efc9b4c','Col':4,'Row':12,'Format':'numberic','Value':'248564713','TargetCode':''}</v>
      </c>
    </row>
    <row r="48" spans="1:1" x14ac:dyDescent="0.25">
      <c r="A48" t="str">
        <f>CONCATENATE("{'SheetId':'471cb1af-a389-4255-b9dd-016a7d1c6972'",",","'UId':'1b2c2bb9-fd0f-4f6a-ae5f-0ee2f0e1d4dd'",",'Col':",COLUMN(BCThuNhap_06203!E12),",'Row':",ROW(BCThuNhap_06203!E12),",","'Format':'numberic'",",'Value':'",SUBSTITUTE(BCThuNhap_06203!E12,"'","\'"),"','TargetCode':''}")</f>
        <v>{'SheetId':'471cb1af-a389-4255-b9dd-016a7d1c6972','UId':'1b2c2bb9-fd0f-4f6a-ae5f-0ee2f0e1d4dd','Col':5,'Row':12,'Format':'numberic','Value':'1520093210','TargetCode':''}</v>
      </c>
    </row>
    <row r="49" spans="1:1" x14ac:dyDescent="0.25">
      <c r="A49" t="str">
        <f>CONCATENATE("{'SheetId':'471cb1af-a389-4255-b9dd-016a7d1c6972'",",","'UId':'98ca5d5f-758a-4875-a29b-e407fe462d50'",",'Col':",COLUMN(BCThuNhap_06203!F12),",'Row':",ROW(BCThuNhap_06203!F12),",","'Format':'numberic'",",'Value':'",SUBSTITUTE(BCThuNhap_06203!F12,"'","\'"),"','TargetCode':''}")</f>
        <v>{'SheetId':'471cb1af-a389-4255-b9dd-016a7d1c6972','UId':'98ca5d5f-758a-4875-a29b-e407fe462d50','Col':6,'Row':12,'Format':'numberic','Value':'360627762','TargetCode':''}</v>
      </c>
    </row>
    <row r="50" spans="1:1" x14ac:dyDescent="0.25">
      <c r="A50" t="str">
        <f>CONCATENATE("{'SheetId':'471cb1af-a389-4255-b9dd-016a7d1c6972'",",","'UId':'a4d388b3-6ab8-429d-9966-b7072d52ca3d'",",'Col':",COLUMN(BCThuNhap_06203!G12),",'Row':",ROW(BCThuNhap_06203!G12),",","'Format':'numberic'",",'Value':'",SUBSTITUTE(BCThuNhap_06203!G12,"'","\'"),"','TargetCode':''}")</f>
        <v>{'SheetId':'471cb1af-a389-4255-b9dd-016a7d1c6972','UId':'a4d388b3-6ab8-429d-9966-b7072d52ca3d','Col':7,'Row':12,'Format':'numberic','Value':'3235889993','TargetCode':''}</v>
      </c>
    </row>
    <row r="51" spans="1:1" x14ac:dyDescent="0.25">
      <c r="A51" t="str">
        <f>CONCATENATE("{'SheetId':'471cb1af-a389-4255-b9dd-016a7d1c6972'",",","'UId':'293f574f-6478-4cae-9acc-9a49a0a249fe'",",'Col':",COLUMN(BCThuNhap_06203!C13),",'Row':",ROW(BCThuNhap_06203!C13),",","'Format':'string'",",'Value':'",SUBSTITUTE(BCThuNhap_06203!C13,"'","\'"),"','TargetCode':''}")</f>
        <v>{'SheetId':'471cb1af-a389-4255-b9dd-016a7d1c6972','UId':'293f574f-6478-4cae-9acc-9a49a0a249fe','Col':3,'Row':13,'Format':'string','Value':'','TargetCode':''}</v>
      </c>
    </row>
    <row r="52" spans="1:1" x14ac:dyDescent="0.25">
      <c r="A52" t="str">
        <f>CONCATENATE("{'SheetId':'471cb1af-a389-4255-b9dd-016a7d1c6972'",",","'UId':'12373433-143b-445b-80b8-7e2d1aba8f47'",",'Col':",COLUMN(BCThuNhap_06203!D13),",'Row':",ROW(BCThuNhap_06203!D13),",","'Format':'numberic'",",'Value':'",SUBSTITUTE(BCThuNhap_06203!D13,"'","\'"),"','TargetCode':''}")</f>
        <v>{'SheetId':'471cb1af-a389-4255-b9dd-016a7d1c6972','UId':'12373433-143b-445b-80b8-7e2d1aba8f47','Col':4,'Row':13,'Format':'numberic','Value':'248564713','TargetCode':''}</v>
      </c>
    </row>
    <row r="53" spans="1:1" x14ac:dyDescent="0.25">
      <c r="A53" t="str">
        <f>CONCATENATE("{'SheetId':'471cb1af-a389-4255-b9dd-016a7d1c6972'",",","'UId':'eb3713bf-fc27-48aa-84e5-3b22f691ec58'",",'Col':",COLUMN(BCThuNhap_06203!E13),",'Row':",ROW(BCThuNhap_06203!E13),",","'Format':'numberic'",",'Value':'",SUBSTITUTE(BCThuNhap_06203!E13,"'","\'"),"','TargetCode':''}")</f>
        <v>{'SheetId':'471cb1af-a389-4255-b9dd-016a7d1c6972','UId':'eb3713bf-fc27-48aa-84e5-3b22f691ec58','Col':5,'Row':13,'Format':'numberic','Value':'1520093210','TargetCode':''}</v>
      </c>
    </row>
    <row r="54" spans="1:1" x14ac:dyDescent="0.25">
      <c r="A54" t="str">
        <f>CONCATENATE("{'SheetId':'471cb1af-a389-4255-b9dd-016a7d1c6972'",",","'UId':'f1035bf2-649e-43ce-a420-3a4865026239'",",'Col':",COLUMN(BCThuNhap_06203!F13),",'Row':",ROW(BCThuNhap_06203!F13),",","'Format':'numberic'",",'Value':'",SUBSTITUTE(BCThuNhap_06203!F13,"'","\'"),"','TargetCode':''}")</f>
        <v>{'SheetId':'471cb1af-a389-4255-b9dd-016a7d1c6972','UId':'f1035bf2-649e-43ce-a420-3a4865026239','Col':6,'Row':13,'Format':'numberic','Value':'360627762','TargetCode':''}</v>
      </c>
    </row>
    <row r="55" spans="1:1" x14ac:dyDescent="0.25">
      <c r="A55" t="str">
        <f>CONCATENATE("{'SheetId':'471cb1af-a389-4255-b9dd-016a7d1c6972'",",","'UId':'8f180994-f336-46dd-9c04-02c6c48496ac'",",'Col':",COLUMN(BCThuNhap_06203!G13),",'Row':",ROW(BCThuNhap_06203!G13),",","'Format':'numberic'",",'Value':'",SUBSTITUTE(BCThuNhap_06203!G13,"'","\'"),"','TargetCode':''}")</f>
        <v>{'SheetId':'471cb1af-a389-4255-b9dd-016a7d1c6972','UId':'8f180994-f336-46dd-9c04-02c6c48496ac','Col':7,'Row':13,'Format':'numberic','Value':'3235889993','TargetCode':''}</v>
      </c>
    </row>
    <row r="56" spans="1:1" x14ac:dyDescent="0.25">
      <c r="A56" t="str">
        <f>CONCATENATE("{'SheetId':'471cb1af-a389-4255-b9dd-016a7d1c6972'",",","'UId':'79024f93-3d7d-4de5-990a-280127663ceb'",",'Col':",COLUMN(BCThuNhap_06203!C14),",'Row':",ROW(BCThuNhap_06203!C14),",","'Format':'string'",",'Value':'",SUBSTITUTE(BCThuNhap_06203!C14,"'","\'"),"','TargetCode':''}")</f>
        <v>{'SheetId':'471cb1af-a389-4255-b9dd-016a7d1c6972','UId':'79024f93-3d7d-4de5-990a-280127663ceb','Col':3,'Row':14,'Format':'string','Value':'','TargetCode':''}</v>
      </c>
    </row>
    <row r="57" spans="1:1" x14ac:dyDescent="0.25">
      <c r="A57" t="str">
        <f>CONCATENATE("{'SheetId':'471cb1af-a389-4255-b9dd-016a7d1c6972'",",","'UId':'54e90757-9d8a-4f05-adea-9f245c42276c'",",'Col':",COLUMN(BCThuNhap_06203!D14),",'Row':",ROW(BCThuNhap_06203!D14),",","'Format':'numberic'",",'Value':'",SUBSTITUTE(BCThuNhap_06203!D14,"'","\'"),"','TargetCode':''}")</f>
        <v>{'SheetId':'471cb1af-a389-4255-b9dd-016a7d1c6972','UId':'54e90757-9d8a-4f05-adea-9f245c42276c','Col':4,'Row':14,'Format':'numberic','Value':'0','TargetCode':''}</v>
      </c>
    </row>
    <row r="58" spans="1:1" x14ac:dyDescent="0.25">
      <c r="A58" t="str">
        <f>CONCATENATE("{'SheetId':'471cb1af-a389-4255-b9dd-016a7d1c6972'",",","'UId':'3fff2dcd-7ca7-426f-bf5d-8241d3c67385'",",'Col':",COLUMN(BCThuNhap_06203!E14),",'Row':",ROW(BCThuNhap_06203!E14),",","'Format':'numberic'",",'Value':'",SUBSTITUTE(BCThuNhap_06203!E14,"'","\'"),"','TargetCode':''}")</f>
        <v>{'SheetId':'471cb1af-a389-4255-b9dd-016a7d1c6972','UId':'3fff2dcd-7ca7-426f-bf5d-8241d3c67385','Col':5,'Row':14,'Format':'numberic','Value':'0','TargetCode':''}</v>
      </c>
    </row>
    <row r="59" spans="1:1" x14ac:dyDescent="0.25">
      <c r="A59" t="str">
        <f>CONCATENATE("{'SheetId':'471cb1af-a389-4255-b9dd-016a7d1c6972'",",","'UId':'a8c32566-0ae4-4121-957e-997f3d3033fe'",",'Col':",COLUMN(BCThuNhap_06203!F14),",'Row':",ROW(BCThuNhap_06203!F14),",","'Format':'numberic'",",'Value':'",SUBSTITUTE(BCThuNhap_06203!F14,"'","\'"),"','TargetCode':''}")</f>
        <v>{'SheetId':'471cb1af-a389-4255-b9dd-016a7d1c6972','UId':'a8c32566-0ae4-4121-957e-997f3d3033fe','Col':6,'Row':14,'Format':'numberic','Value':'0','TargetCode':''}</v>
      </c>
    </row>
    <row r="60" spans="1:1" x14ac:dyDescent="0.25">
      <c r="A60" t="str">
        <f>CONCATENATE("{'SheetId':'471cb1af-a389-4255-b9dd-016a7d1c6972'",",","'UId':'6ddb7db2-d8b1-4154-a7d4-223c759dfe9a'",",'Col':",COLUMN(BCThuNhap_06203!G14),",'Row':",ROW(BCThuNhap_06203!G14),",","'Format':'numberic'",",'Value':'",SUBSTITUTE(BCThuNhap_06203!G14,"'","\'"),"','TargetCode':''}")</f>
        <v>{'SheetId':'471cb1af-a389-4255-b9dd-016a7d1c6972','UId':'6ddb7db2-d8b1-4154-a7d4-223c759dfe9a','Col':7,'Row':14,'Format':'numberic','Value':'0','TargetCode':''}</v>
      </c>
    </row>
    <row r="61" spans="1:1" x14ac:dyDescent="0.25">
      <c r="A61" t="str">
        <f>CONCATENATE("{'SheetId':'471cb1af-a389-4255-b9dd-016a7d1c6972'",",","'UId':'e1df85d0-a8f4-4765-b3fa-3c51dffc60ad'",",'Col':",COLUMN(BCThuNhap_06203!C15),",'Row':",ROW(BCThuNhap_06203!C15),",","'Format':'string'",",'Value':'",SUBSTITUTE(BCThuNhap_06203!C15,"'","\'"),"','TargetCode':''}")</f>
        <v>{'SheetId':'471cb1af-a389-4255-b9dd-016a7d1c6972','UId':'e1df85d0-a8f4-4765-b3fa-3c51dffc60ad','Col':3,'Row':15,'Format':'string','Value':'','TargetCode':''}</v>
      </c>
    </row>
    <row r="62" spans="1:1" x14ac:dyDescent="0.25">
      <c r="A62" t="str">
        <f>CONCATENATE("{'SheetId':'471cb1af-a389-4255-b9dd-016a7d1c6972'",",","'UId':'e340976c-39b0-44b5-b2e1-1d342060ce8e'",",'Col':",COLUMN(BCThuNhap_06203!D15),",'Row':",ROW(BCThuNhap_06203!D15),",","'Format':'numberic'",",'Value':'",SUBSTITUTE(BCThuNhap_06203!D15,"'","\'"),"','TargetCode':''}")</f>
        <v>{'SheetId':'471cb1af-a389-4255-b9dd-016a7d1c6972','UId':'e340976c-39b0-44b5-b2e1-1d342060ce8e','Col':4,'Row':15,'Format':'numberic','Value':'0','TargetCode':''}</v>
      </c>
    </row>
    <row r="63" spans="1:1" x14ac:dyDescent="0.25">
      <c r="A63" t="str">
        <f>CONCATENATE("{'SheetId':'471cb1af-a389-4255-b9dd-016a7d1c6972'",",","'UId':'87a20680-65fd-4b87-a2a8-7cba5894aba0'",",'Col':",COLUMN(BCThuNhap_06203!E15),",'Row':",ROW(BCThuNhap_06203!E15),",","'Format':'numberic'",",'Value':'",SUBSTITUTE(BCThuNhap_06203!E15,"'","\'"),"','TargetCode':''}")</f>
        <v>{'SheetId':'471cb1af-a389-4255-b9dd-016a7d1c6972','UId':'87a20680-65fd-4b87-a2a8-7cba5894aba0','Col':5,'Row':15,'Format':'numberic','Value':'0','TargetCode':''}</v>
      </c>
    </row>
    <row r="64" spans="1:1" x14ac:dyDescent="0.25">
      <c r="A64" t="str">
        <f>CONCATENATE("{'SheetId':'471cb1af-a389-4255-b9dd-016a7d1c6972'",",","'UId':'722f9e54-40ff-4094-9bf3-2d0e2a4c6c85'",",'Col':",COLUMN(BCThuNhap_06203!F15),",'Row':",ROW(BCThuNhap_06203!F15),",","'Format':'numberic'",",'Value':'",SUBSTITUTE(BCThuNhap_06203!F15,"'","\'"),"','TargetCode':''}")</f>
        <v>{'SheetId':'471cb1af-a389-4255-b9dd-016a7d1c6972','UId':'722f9e54-40ff-4094-9bf3-2d0e2a4c6c85','Col':6,'Row':15,'Format':'numberic','Value':'0','TargetCode':''}</v>
      </c>
    </row>
    <row r="65" spans="1:1" x14ac:dyDescent="0.25">
      <c r="A65" t="str">
        <f>CONCATENATE("{'SheetId':'471cb1af-a389-4255-b9dd-016a7d1c6972'",",","'UId':'1147c254-cbd2-4607-a9b9-997782f144d3'",",'Col':",COLUMN(BCThuNhap_06203!G15),",'Row':",ROW(BCThuNhap_06203!G15),",","'Format':'numberic'",",'Value':'",SUBSTITUTE(BCThuNhap_06203!G15,"'","\'"),"','TargetCode':''}")</f>
        <v>{'SheetId':'471cb1af-a389-4255-b9dd-016a7d1c6972','UId':'1147c254-cbd2-4607-a9b9-997782f144d3','Col':7,'Row':15,'Format':'numberic','Value':'0','TargetCode':''}</v>
      </c>
    </row>
    <row r="66" spans="1:1" x14ac:dyDescent="0.25">
      <c r="A66" t="str">
        <f>CONCATENATE("{'SheetId':'471cb1af-a389-4255-b9dd-016a7d1c6972'",",","'UId':'5308a10e-097c-400c-9805-b2c09f08ebe4'",",'Col':",COLUMN(BCThuNhap_06203!C16),",'Row':",ROW(BCThuNhap_06203!C16),",","'Format':'string'",",'Value':'",SUBSTITUTE(BCThuNhap_06203!C16,"'","\'"),"','TargetCode':''}")</f>
        <v>{'SheetId':'471cb1af-a389-4255-b9dd-016a7d1c6972','UId':'5308a10e-097c-400c-9805-b2c09f08ebe4','Col':3,'Row':16,'Format':'string','Value':'','TargetCode':''}</v>
      </c>
    </row>
    <row r="67" spans="1:1" x14ac:dyDescent="0.25">
      <c r="A67" t="str">
        <f>CONCATENATE("{'SheetId':'471cb1af-a389-4255-b9dd-016a7d1c6972'",",","'UId':'33fc81e1-29a2-48f4-8104-951fe6d8c9e4'",",'Col':",COLUMN(BCThuNhap_06203!D16),",'Row':",ROW(BCThuNhap_06203!D16),",","'Format':'numberic'",",'Value':'",SUBSTITUTE(BCThuNhap_06203!D16,"'","\'"),"','TargetCode':''}")</f>
        <v>{'SheetId':'471cb1af-a389-4255-b9dd-016a7d1c6972','UId':'33fc81e1-29a2-48f4-8104-951fe6d8c9e4','Col':4,'Row':16,'Format':'numberic','Value':'0','TargetCode':''}</v>
      </c>
    </row>
    <row r="68" spans="1:1" x14ac:dyDescent="0.25">
      <c r="A68" t="str">
        <f>CONCATENATE("{'SheetId':'471cb1af-a389-4255-b9dd-016a7d1c6972'",",","'UId':'6a3646ff-ea6d-4780-9293-b466ac41e07f'",",'Col':",COLUMN(BCThuNhap_06203!E16),",'Row':",ROW(BCThuNhap_06203!E16),",","'Format':'numberic'",",'Value':'",SUBSTITUTE(BCThuNhap_06203!E16,"'","\'"),"','TargetCode':''}")</f>
        <v>{'SheetId':'471cb1af-a389-4255-b9dd-016a7d1c6972','UId':'6a3646ff-ea6d-4780-9293-b466ac41e07f','Col':5,'Row':16,'Format':'numberic','Value':'0','TargetCode':''}</v>
      </c>
    </row>
    <row r="69" spans="1:1" x14ac:dyDescent="0.25">
      <c r="A69" t="str">
        <f>CONCATENATE("{'SheetId':'471cb1af-a389-4255-b9dd-016a7d1c6972'",",","'UId':'123c6f04-469e-4a32-9ab6-2c63e3d0e857'",",'Col':",COLUMN(BCThuNhap_06203!F16),",'Row':",ROW(BCThuNhap_06203!F16),",","'Format':'numberic'",",'Value':'",SUBSTITUTE(BCThuNhap_06203!F16,"'","\'"),"','TargetCode':''}")</f>
        <v>{'SheetId':'471cb1af-a389-4255-b9dd-016a7d1c6972','UId':'123c6f04-469e-4a32-9ab6-2c63e3d0e857','Col':6,'Row':16,'Format':'numberic','Value':'0','TargetCode':''}</v>
      </c>
    </row>
    <row r="70" spans="1:1" x14ac:dyDescent="0.25">
      <c r="A70" t="str">
        <f>CONCATENATE("{'SheetId':'471cb1af-a389-4255-b9dd-016a7d1c6972'",",","'UId':'95d02b54-13d5-4c12-b332-f8e7f5373348'",",'Col':",COLUMN(BCThuNhap_06203!G16),",'Row':",ROW(BCThuNhap_06203!G16),",","'Format':'numberic'",",'Value':'",SUBSTITUTE(BCThuNhap_06203!G16,"'","\'"),"','TargetCode':''}")</f>
        <v>{'SheetId':'471cb1af-a389-4255-b9dd-016a7d1c6972','UId':'95d02b54-13d5-4c12-b332-f8e7f5373348','Col':7,'Row':16,'Format':'numberic','Value':'0','TargetCode':''}</v>
      </c>
    </row>
    <row r="71" spans="1:1" x14ac:dyDescent="0.25">
      <c r="A71" t="str">
        <f>CONCATENATE("{'SheetId':'471cb1af-a389-4255-b9dd-016a7d1c6972'",",","'UId':'fad63c53-d430-49bf-bbc6-5ecc292a9fa5'",",'Col':",COLUMN(BCThuNhap_06203!C17),",'Row':",ROW(BCThuNhap_06203!C17),",","'Format':'string'",",'Value':'",SUBSTITUTE(BCThuNhap_06203!C17,"'","\'"),"','TargetCode':''}")</f>
        <v>{'SheetId':'471cb1af-a389-4255-b9dd-016a7d1c6972','UId':'fad63c53-d430-49bf-bbc6-5ecc292a9fa5','Col':3,'Row':17,'Format':'string','Value':'','TargetCode':''}</v>
      </c>
    </row>
    <row r="72" spans="1:1" x14ac:dyDescent="0.25">
      <c r="A72" t="str">
        <f>CONCATENATE("{'SheetId':'471cb1af-a389-4255-b9dd-016a7d1c6972'",",","'UId':'21fcc0e8-7ebc-467d-83f1-ec0ee271b390'",",'Col':",COLUMN(BCThuNhap_06203!D17),",'Row':",ROW(BCThuNhap_06203!D17),",","'Format':'numberic'",",'Value':'",SUBSTITUTE(BCThuNhap_06203!D17,"'","\'"),"','TargetCode':''}")</f>
        <v>{'SheetId':'471cb1af-a389-4255-b9dd-016a7d1c6972','UId':'21fcc0e8-7ebc-467d-83f1-ec0ee271b390','Col':4,'Row':17,'Format':'numberic','Value':'0','TargetCode':''}</v>
      </c>
    </row>
    <row r="73" spans="1:1" x14ac:dyDescent="0.25">
      <c r="A73" t="str">
        <f>CONCATENATE("{'SheetId':'471cb1af-a389-4255-b9dd-016a7d1c6972'",",","'UId':'69b6539b-dd01-4291-b5cd-85ace7b70fa4'",",'Col':",COLUMN(BCThuNhap_06203!E17),",'Row':",ROW(BCThuNhap_06203!E17),",","'Format':'numberic'",",'Value':'",SUBSTITUTE(BCThuNhap_06203!E17,"'","\'"),"','TargetCode':''}")</f>
        <v>{'SheetId':'471cb1af-a389-4255-b9dd-016a7d1c6972','UId':'69b6539b-dd01-4291-b5cd-85ace7b70fa4','Col':5,'Row':17,'Format':'numberic','Value':'0','TargetCode':''}</v>
      </c>
    </row>
    <row r="74" spans="1:1" x14ac:dyDescent="0.25">
      <c r="A74" t="str">
        <f>CONCATENATE("{'SheetId':'471cb1af-a389-4255-b9dd-016a7d1c6972'",",","'UId':'b3a869fc-c1a8-44ac-8208-be0cf0189e9b'",",'Col':",COLUMN(BCThuNhap_06203!F17),",'Row':",ROW(BCThuNhap_06203!F17),",","'Format':'numberic'",",'Value':'",SUBSTITUTE(BCThuNhap_06203!F17,"'","\'"),"','TargetCode':''}")</f>
        <v>{'SheetId':'471cb1af-a389-4255-b9dd-016a7d1c6972','UId':'b3a869fc-c1a8-44ac-8208-be0cf0189e9b','Col':6,'Row':17,'Format':'numberic','Value':'0','TargetCode':''}</v>
      </c>
    </row>
    <row r="75" spans="1:1" x14ac:dyDescent="0.25">
      <c r="A75" t="str">
        <f>CONCATENATE("{'SheetId':'471cb1af-a389-4255-b9dd-016a7d1c6972'",",","'UId':'87683ba9-de3a-4978-987b-2a2689e232d4'",",'Col':",COLUMN(BCThuNhap_06203!G17),",'Row':",ROW(BCThuNhap_06203!G17),",","'Format':'numberic'",",'Value':'",SUBSTITUTE(BCThuNhap_06203!G17,"'","\'"),"','TargetCode':''}")</f>
        <v>{'SheetId':'471cb1af-a389-4255-b9dd-016a7d1c6972','UId':'87683ba9-de3a-4978-987b-2a2689e232d4','Col':7,'Row':17,'Format':'numberic','Value':'0','TargetCode':''}</v>
      </c>
    </row>
    <row r="76" spans="1:1" x14ac:dyDescent="0.25">
      <c r="A76" t="str">
        <f>CONCATENATE("{'SheetId':'471cb1af-a389-4255-b9dd-016a7d1c6972'",",","'UId':'16be286b-7452-4bbc-accb-8f7a250aca3b'",",'Col':",COLUMN(BCThuNhap_06203!C18),",'Row':",ROW(BCThuNhap_06203!C18),",","'Format':'string'",",'Value':'",SUBSTITUTE(BCThuNhap_06203!C18,"'","\'"),"','TargetCode':''}")</f>
        <v>{'SheetId':'471cb1af-a389-4255-b9dd-016a7d1c6972','UId':'16be286b-7452-4bbc-accb-8f7a250aca3b','Col':3,'Row':18,'Format':'string','Value':'','TargetCode':''}</v>
      </c>
    </row>
    <row r="77" spans="1:1" x14ac:dyDescent="0.25">
      <c r="A77" t="str">
        <f>CONCATENATE("{'SheetId':'471cb1af-a389-4255-b9dd-016a7d1c6972'",",","'UId':'817b0dd8-15bf-4d06-bcd1-87aa61748e5c'",",'Col':",COLUMN(BCThuNhap_06203!D18),",'Row':",ROW(BCThuNhap_06203!D18),",","'Format':'numberic'",",'Value':'",SUBSTITUTE(BCThuNhap_06203!D18,"'","\'"),"','TargetCode':''}")</f>
        <v>{'SheetId':'471cb1af-a389-4255-b9dd-016a7d1c6972','UId':'817b0dd8-15bf-4d06-bcd1-87aa61748e5c','Col':4,'Row':18,'Format':'numberic','Value':'1362003063','TargetCode':''}</v>
      </c>
    </row>
    <row r="78" spans="1:1" x14ac:dyDescent="0.25">
      <c r="A78" t="str">
        <f>CONCATENATE("{'SheetId':'471cb1af-a389-4255-b9dd-016a7d1c6972'",",","'UId':'b78eb722-20fb-44d3-977d-abfba48c1335'",",'Col':",COLUMN(BCThuNhap_06203!E18),",'Row':",ROW(BCThuNhap_06203!E18),",","'Format':'numberic'",",'Value':'",SUBSTITUTE(BCThuNhap_06203!E18,"'","\'"),"','TargetCode':''}")</f>
        <v>{'SheetId':'471cb1af-a389-4255-b9dd-016a7d1c6972','UId':'b78eb722-20fb-44d3-977d-abfba48c1335','Col':5,'Row':18,'Format':'numberic','Value':'5188256403','TargetCode':''}</v>
      </c>
    </row>
    <row r="79" spans="1:1" x14ac:dyDescent="0.25">
      <c r="A79" t="str">
        <f>CONCATENATE("{'SheetId':'471cb1af-a389-4255-b9dd-016a7d1c6972'",",","'UId':'06d29b45-62f0-4fac-a8ac-c83dc9f8193b'",",'Col':",COLUMN(BCThuNhap_06203!F18),",'Row':",ROW(BCThuNhap_06203!F18),",","'Format':'numberic'",",'Value':'",SUBSTITUTE(BCThuNhap_06203!F18,"'","\'"),"','TargetCode':''}")</f>
        <v>{'SheetId':'471cb1af-a389-4255-b9dd-016a7d1c6972','UId':'06d29b45-62f0-4fac-a8ac-c83dc9f8193b','Col':6,'Row':18,'Format':'numberic','Value':'1471933645','TargetCode':''}</v>
      </c>
    </row>
    <row r="80" spans="1:1" x14ac:dyDescent="0.25">
      <c r="A80" t="str">
        <f>CONCATENATE("{'SheetId':'471cb1af-a389-4255-b9dd-016a7d1c6972'",",","'UId':'d8894aad-e9a9-432e-be0e-37fd6c5287e1'",",'Col':",COLUMN(BCThuNhap_06203!G18),",'Row':",ROW(BCThuNhap_06203!G18),",","'Format':'numberic'",",'Value':'",SUBSTITUTE(BCThuNhap_06203!G18,"'","\'"),"','TargetCode':''}")</f>
        <v>{'SheetId':'471cb1af-a389-4255-b9dd-016a7d1c6972','UId':'d8894aad-e9a9-432e-be0e-37fd6c5287e1','Col':7,'Row':18,'Format':'numberic','Value':'6091240477','TargetCode':''}</v>
      </c>
    </row>
    <row r="81" spans="1:1" x14ac:dyDescent="0.25">
      <c r="A81" t="str">
        <f>CONCATENATE("{'SheetId':'471cb1af-a389-4255-b9dd-016a7d1c6972'",",","'UId':'78c13bf4-4694-4ad4-b15f-36b9e3705bf4'",",'Col':",COLUMN(BCThuNhap_06203!C19),",'Row':",ROW(BCThuNhap_06203!C19),",","'Format':'string'",",'Value':'",SUBSTITUTE(BCThuNhap_06203!C19,"'","\'"),"','TargetCode':''}")</f>
        <v>{'SheetId':'471cb1af-a389-4255-b9dd-016a7d1c6972','UId':'78c13bf4-4694-4ad4-b15f-36b9e3705bf4','Col':3,'Row':19,'Format':'string','Value':'','TargetCode':''}</v>
      </c>
    </row>
    <row r="82" spans="1:1" x14ac:dyDescent="0.25">
      <c r="A82" t="str">
        <f>CONCATENATE("{'SheetId':'471cb1af-a389-4255-b9dd-016a7d1c6972'",",","'UId':'41043d31-5c1a-41c2-bcaf-d2eb092cee56'",",'Col':",COLUMN(BCThuNhap_06203!D19),",'Row':",ROW(BCThuNhap_06203!D19),",","'Format':'numberic'",",'Value':'",SUBSTITUTE(BCThuNhap_06203!D19,"'","\'"),"','TargetCode':''}")</f>
        <v>{'SheetId':'471cb1af-a389-4255-b9dd-016a7d1c6972','UId':'41043d31-5c1a-41c2-bcaf-d2eb092cee56','Col':4,'Row':19,'Format':'numberic','Value':'864202219','TargetCode':''}</v>
      </c>
    </row>
    <row r="83" spans="1:1" x14ac:dyDescent="0.25">
      <c r="A83" t="str">
        <f>CONCATENATE("{'SheetId':'471cb1af-a389-4255-b9dd-016a7d1c6972'",",","'UId':'f03723f5-9ce8-4410-a9a4-7f51f73f16e0'",",'Col':",COLUMN(BCThuNhap_06203!E19),",'Row':",ROW(BCThuNhap_06203!E19),",","'Format':'numberic'",",'Value':'",SUBSTITUTE(BCThuNhap_06203!E19,"'","\'"),"','TargetCode':''}")</f>
        <v>{'SheetId':'471cb1af-a389-4255-b9dd-016a7d1c6972','UId':'f03723f5-9ce8-4410-a9a4-7f51f73f16e0','Col':5,'Row':19,'Format':'numberic','Value':'3284036424','TargetCode':''}</v>
      </c>
    </row>
    <row r="84" spans="1:1" x14ac:dyDescent="0.25">
      <c r="A84" t="str">
        <f>CONCATENATE("{'SheetId':'471cb1af-a389-4255-b9dd-016a7d1c6972'",",","'UId':'73c25757-cfd7-4623-9e9a-9fd36291a116'",",'Col':",COLUMN(BCThuNhap_06203!F19),",'Row':",ROW(BCThuNhap_06203!F19),",","'Format':'numberic'",",'Value':'",SUBSTITUTE(BCThuNhap_06203!F19,"'","\'"),"','TargetCode':''}")</f>
        <v>{'SheetId':'471cb1af-a389-4255-b9dd-016a7d1c6972','UId':'73c25757-cfd7-4623-9e9a-9fd36291a116','Col':6,'Row':19,'Format':'numberic','Value':'1001375072','TargetCode':''}</v>
      </c>
    </row>
    <row r="85" spans="1:1" x14ac:dyDescent="0.25">
      <c r="A85" t="str">
        <f>CONCATENATE("{'SheetId':'471cb1af-a389-4255-b9dd-016a7d1c6972'",",","'UId':'c28a0468-96ae-4c7e-9d04-1464be70495e'",",'Col':",COLUMN(BCThuNhap_06203!G19),",'Row':",ROW(BCThuNhap_06203!G19),",","'Format':'numberic'",",'Value':'",SUBSTITUTE(BCThuNhap_06203!G19,"'","\'"),"','TargetCode':''}")</f>
        <v>{'SheetId':'471cb1af-a389-4255-b9dd-016a7d1c6972','UId':'c28a0468-96ae-4c7e-9d04-1464be70495e','Col':7,'Row':19,'Format':'numberic','Value':'4141314625','TargetCode':''}</v>
      </c>
    </row>
    <row r="86" spans="1:1" x14ac:dyDescent="0.25">
      <c r="A86" t="str">
        <f>CONCATENATE("{'SheetId':'471cb1af-a389-4255-b9dd-016a7d1c6972'",",","'UId':'c7c3b084-b85e-4c49-952d-6f52bb1f8155'",",'Col':",COLUMN(BCThuNhap_06203!C20),",'Row':",ROW(BCThuNhap_06203!C20),",","'Format':'string'",",'Value':'",SUBSTITUTE(BCThuNhap_06203!C20,"'","\'"),"','TargetCode':''}")</f>
        <v>{'SheetId':'471cb1af-a389-4255-b9dd-016a7d1c6972','UId':'c7c3b084-b85e-4c49-952d-6f52bb1f8155','Col':3,'Row':20,'Format':'string','Value':'','TargetCode':''}</v>
      </c>
    </row>
    <row r="87" spans="1:1" x14ac:dyDescent="0.25">
      <c r="A87" t="str">
        <f>CONCATENATE("{'SheetId':'471cb1af-a389-4255-b9dd-016a7d1c6972'",",","'UId':'dd4d87eb-dd07-4d22-89cd-a2b0b25214c2'",",'Col':",COLUMN(BCThuNhap_06203!D20),",'Row':",ROW(BCThuNhap_06203!D20),",","'Format':'numberic'",",'Value':'",SUBSTITUTE(BCThuNhap_06203!D20,"'","\'"),"','TargetCode':''}")</f>
        <v>{'SheetId':'471cb1af-a389-4255-b9dd-016a7d1c6972','UId':'dd4d87eb-dd07-4d22-89cd-a2b0b25214c2','Col':4,'Row':20,'Format':'numberic','Value':'49190487','TargetCode':''}</v>
      </c>
    </row>
    <row r="88" spans="1:1" x14ac:dyDescent="0.25">
      <c r="A88" t="str">
        <f>CONCATENATE("{'SheetId':'471cb1af-a389-4255-b9dd-016a7d1c6972'",",","'UId':'44091cd7-3541-4756-844c-32bb3e3ddb3f'",",'Col':",COLUMN(BCThuNhap_06203!E20),",'Row':",ROW(BCThuNhap_06203!E20),",","'Format':'numberic'",",'Value':'",SUBSTITUTE(BCThuNhap_06203!E20,"'","\'"),"','TargetCode':''}")</f>
        <v>{'SheetId':'471cb1af-a389-4255-b9dd-016a7d1c6972','UId':'44091cd7-3541-4756-844c-32bb3e3ddb3f','Col':5,'Row':20,'Format':'numberic','Value':'222595160','TargetCode':''}</v>
      </c>
    </row>
    <row r="89" spans="1:1" x14ac:dyDescent="0.25">
      <c r="A89" t="str">
        <f>CONCATENATE("{'SheetId':'471cb1af-a389-4255-b9dd-016a7d1c6972'",",","'UId':'b618b76f-e180-4df6-a444-ed8966d651d4'",",'Col':",COLUMN(BCThuNhap_06203!F20),",'Row':",ROW(BCThuNhap_06203!F20),",","'Format':'numberic'",",'Value':'",SUBSTITUTE(BCThuNhap_06203!F20,"'","\'"),"','TargetCode':''}")</f>
        <v>{'SheetId':'471cb1af-a389-4255-b9dd-016a7d1c6972','UId':'b618b76f-e180-4df6-a444-ed8966d651d4','Col':6,'Row':20,'Format':'numberic','Value':'60132333','TargetCode':''}</v>
      </c>
    </row>
    <row r="90" spans="1:1" x14ac:dyDescent="0.25">
      <c r="A90" t="str">
        <f>CONCATENATE("{'SheetId':'471cb1af-a389-4255-b9dd-016a7d1c6972'",",","'UId':'721d3a40-befb-4d16-824f-6313762c6d5f'",",'Col':",COLUMN(BCThuNhap_06203!G20),",'Row':",ROW(BCThuNhap_06203!G20),",","'Format':'numberic'",",'Value':'",SUBSTITUTE(BCThuNhap_06203!G20,"'","\'"),"','TargetCode':''}")</f>
        <v>{'SheetId':'471cb1af-a389-4255-b9dd-016a7d1c6972','UId':'721d3a40-befb-4d16-824f-6313762c6d5f','Col':7,'Row':20,'Format':'numberic','Value':'251863155','TargetCode':''}</v>
      </c>
    </row>
    <row r="91" spans="1:1" x14ac:dyDescent="0.25">
      <c r="A91" t="str">
        <f>CONCATENATE("{'SheetId':'471cb1af-a389-4255-b9dd-016a7d1c6972'",",","'UId':'e312fc66-6853-435b-b2e8-233f74ec800c'",",'Col':",COLUMN(BCThuNhap_06203!C21),",'Row':",ROW(BCThuNhap_06203!C21),",","'Format':'string'",",'Value':'",SUBSTITUTE(BCThuNhap_06203!C21,"'","\'"),"','TargetCode':''}")</f>
        <v>{'SheetId':'471cb1af-a389-4255-b9dd-016a7d1c6972','UId':'e312fc66-6853-435b-b2e8-233f74ec800c','Col':3,'Row':21,'Format':'string','Value':'','TargetCode':''}</v>
      </c>
    </row>
    <row r="92" spans="1:1" x14ac:dyDescent="0.25">
      <c r="A92" t="str">
        <f>CONCATENATE("{'SheetId':'471cb1af-a389-4255-b9dd-016a7d1c6972'",",","'UId':'21f97c9e-b667-4c06-8323-6cb04c978f27'",",'Col':",COLUMN(BCThuNhap_06203!D21),",'Row':",ROW(BCThuNhap_06203!D21),",","'Format':'numberic'",",'Value':'",SUBSTITUTE(BCThuNhap_06203!D21,"'","\'"),"','TargetCode':''}")</f>
        <v>{'SheetId':'471cb1af-a389-4255-b9dd-016a7d1c6972','UId':'21f97c9e-b667-4c06-8323-6cb04c978f27','Col':4,'Row':21,'Format':'numberic','Value':'54450000','TargetCode':''}</v>
      </c>
    </row>
    <row r="93" spans="1:1" x14ac:dyDescent="0.25">
      <c r="A93" t="str">
        <f>CONCATENATE("{'SheetId':'471cb1af-a389-4255-b9dd-016a7d1c6972'",",","'UId':'1e31b9d2-da2a-4cb6-ace9-c0ccd8f9208a'",",'Col':",COLUMN(BCThuNhap_06203!E21),",'Row':",ROW(BCThuNhap_06203!E21),",","'Format':'numberic'",",'Value':'",SUBSTITUTE(BCThuNhap_06203!E21,"'","\'"),"','TargetCode':''}")</f>
        <v>{'SheetId':'471cb1af-a389-4255-b9dd-016a7d1c6972','UId':'1e31b9d2-da2a-4cb6-ace9-c0ccd8f9208a','Col':5,'Row':21,'Format':'numberic','Value':'217800000','TargetCode':''}</v>
      </c>
    </row>
    <row r="94" spans="1:1" x14ac:dyDescent="0.25">
      <c r="A94" t="str">
        <f>CONCATENATE("{'SheetId':'471cb1af-a389-4255-b9dd-016a7d1c6972'",",","'UId':'8ed5adf0-e670-4409-97a0-82807f77595a'",",'Col':",COLUMN(BCThuNhap_06203!F21),",'Row':",ROW(BCThuNhap_06203!F21),",","'Format':'numberic'",",'Value':'",SUBSTITUTE(BCThuNhap_06203!F21,"'","\'"),"','TargetCode':''}")</f>
        <v>{'SheetId':'471cb1af-a389-4255-b9dd-016a7d1c6972','UId':'8ed5adf0-e670-4409-97a0-82807f77595a','Col':6,'Row':21,'Format':'numberic','Value':'54450000','TargetCode':''}</v>
      </c>
    </row>
    <row r="95" spans="1:1" x14ac:dyDescent="0.25">
      <c r="A95" t="str">
        <f>CONCATENATE("{'SheetId':'471cb1af-a389-4255-b9dd-016a7d1c6972'",",","'UId':'b3497f19-ad9c-46a2-af86-093973674515'",",'Col':",COLUMN(BCThuNhap_06203!G21),",'Row':",ROW(BCThuNhap_06203!G21),",","'Format':'numberic'",",'Value':'",SUBSTITUTE(BCThuNhap_06203!G21,"'","\'"),"','TargetCode':''}")</f>
        <v>{'SheetId':'471cb1af-a389-4255-b9dd-016a7d1c6972','UId':'b3497f19-ad9c-46a2-af86-093973674515','Col':7,'Row':21,'Format':'numberic','Value':'217800000','TargetCode':''}</v>
      </c>
    </row>
    <row r="96" spans="1:1" x14ac:dyDescent="0.25">
      <c r="A96" t="str">
        <f>CONCATENATE("{'SheetId':'471cb1af-a389-4255-b9dd-016a7d1c6972'",",","'UId':'ef29556b-66c1-43df-a73d-e7c5d26910da'",",'Col':",COLUMN(BCThuNhap_06203!C22),",'Row':",ROW(BCThuNhap_06203!C22),",","'Format':'string'",",'Value':'",SUBSTITUTE(BCThuNhap_06203!C22,"'","\'"),"','TargetCode':''}")</f>
        <v>{'SheetId':'471cb1af-a389-4255-b9dd-016a7d1c6972','UId':'ef29556b-66c1-43df-a73d-e7c5d26910da','Col':3,'Row':22,'Format':'string','Value':'','TargetCode':''}</v>
      </c>
    </row>
    <row r="97" spans="1:1" x14ac:dyDescent="0.25">
      <c r="A97" t="str">
        <f>CONCATENATE("{'SheetId':'471cb1af-a389-4255-b9dd-016a7d1c6972'",",","'UId':'f0b71d81-e2dc-48c4-99a7-4cd9889b41b6'",",'Col':",COLUMN(BCThuNhap_06203!D22),",'Row':",ROW(BCThuNhap_06203!D22),",","'Format':'numberic'",",'Value':'",SUBSTITUTE(BCThuNhap_06203!D22,"'","\'"),"','TargetCode':''}")</f>
        <v>{'SheetId':'471cb1af-a389-4255-b9dd-016a7d1c6972','UId':'f0b71d81-e2dc-48c4-99a7-4cd9889b41b6','Col':4,'Row':22,'Format':'numberic','Value':'197587500','TargetCode':''}</v>
      </c>
    </row>
    <row r="98" spans="1:1" x14ac:dyDescent="0.25">
      <c r="A98" t="str">
        <f>CONCATENATE("{'SheetId':'471cb1af-a389-4255-b9dd-016a7d1c6972'",",","'UId':'ea31d0f8-058a-430a-a577-82c576c92c8e'",",'Col':",COLUMN(BCThuNhap_06203!E22),",'Row':",ROW(BCThuNhap_06203!E22),",","'Format':'numberic'",",'Value':'",SUBSTITUTE(BCThuNhap_06203!E22,"'","\'"),"','TargetCode':''}")</f>
        <v>{'SheetId':'471cb1af-a389-4255-b9dd-016a7d1c6972','UId':'ea31d0f8-058a-430a-a577-82c576c92c8e','Col':5,'Row':22,'Format':'numberic','Value':'790350000','TargetCode':''}</v>
      </c>
    </row>
    <row r="99" spans="1:1" x14ac:dyDescent="0.25">
      <c r="A99" t="str">
        <f>CONCATENATE("{'SheetId':'471cb1af-a389-4255-b9dd-016a7d1c6972'",",","'UId':'e64eff06-db8e-44b0-b739-6ff86c9f1797'",",'Col':",COLUMN(BCThuNhap_06203!F22),",'Row':",ROW(BCThuNhap_06203!F22),",","'Format':'numberic'",",'Value':'",SUBSTITUTE(BCThuNhap_06203!F22,"'","\'"),"','TargetCode':''}")</f>
        <v>{'SheetId':'471cb1af-a389-4255-b9dd-016a7d1c6972','UId':'e64eff06-db8e-44b0-b739-6ff86c9f1797','Col':6,'Row':22,'Format':'numberic','Value':'197587500','TargetCode':''}</v>
      </c>
    </row>
    <row r="100" spans="1:1" x14ac:dyDescent="0.25">
      <c r="A100" t="str">
        <f>CONCATENATE("{'SheetId':'471cb1af-a389-4255-b9dd-016a7d1c6972'",",","'UId':'b75a4f3b-56be-4863-a2dd-eaf86c14b699'",",'Col':",COLUMN(BCThuNhap_06203!G22),",'Row':",ROW(BCThuNhap_06203!G22),",","'Format':'numberic'",",'Value':'",SUBSTITUTE(BCThuNhap_06203!G22,"'","\'"),"','TargetCode':''}")</f>
        <v>{'SheetId':'471cb1af-a389-4255-b9dd-016a7d1c6972','UId':'b75a4f3b-56be-4863-a2dd-eaf86c14b699','Col':7,'Row':22,'Format':'numberic','Value':'790350000','TargetCode':''}</v>
      </c>
    </row>
    <row r="101" spans="1:1" x14ac:dyDescent="0.25">
      <c r="A101" t="str">
        <f>CONCATENATE("{'SheetId':'471cb1af-a389-4255-b9dd-016a7d1c6972'",",","'UId':'3468575f-d8b7-4be2-b237-7331abfb8219'",",'Col':",COLUMN(BCThuNhap_06203!C23),",'Row':",ROW(BCThuNhap_06203!C23),",","'Format':'string'",",'Value':'",SUBSTITUTE(BCThuNhap_06203!C23,"'","\'"),"','TargetCode':''}")</f>
        <v>{'SheetId':'471cb1af-a389-4255-b9dd-016a7d1c6972','UId':'3468575f-d8b7-4be2-b237-7331abfb8219','Col':3,'Row':23,'Format':'string','Value':'','TargetCode':''}</v>
      </c>
    </row>
    <row r="102" spans="1:1" x14ac:dyDescent="0.25">
      <c r="A102" t="str">
        <f>CONCATENATE("{'SheetId':'471cb1af-a389-4255-b9dd-016a7d1c6972'",",","'UId':'9efffba9-27e1-4782-a5c6-11cf82d86ff4'",",'Col':",COLUMN(BCThuNhap_06203!D23),",'Row':",ROW(BCThuNhap_06203!D23),",","'Format':'numberic'",",'Value':'",SUBSTITUTE(BCThuNhap_06203!D23,"'","\'"),"','TargetCode':''}")</f>
        <v>{'SheetId':'471cb1af-a389-4255-b9dd-016a7d1c6972','UId':'9efffba9-27e1-4782-a5c6-11cf82d86ff4','Col':4,'Row':23,'Format':'numberic','Value':'39600000','TargetCode':''}</v>
      </c>
    </row>
    <row r="103" spans="1:1" x14ac:dyDescent="0.25">
      <c r="A103" t="str">
        <f>CONCATENATE("{'SheetId':'471cb1af-a389-4255-b9dd-016a7d1c6972'",",","'UId':'b6e1545b-95a3-4418-b01c-8812832ac1b0'",",'Col':",COLUMN(BCThuNhap_06203!E23),",'Row':",ROW(BCThuNhap_06203!E23),",","'Format':'numberic'",",'Value':'",SUBSTITUTE(BCThuNhap_06203!E23,"'","\'"),"','TargetCode':''}")</f>
        <v>{'SheetId':'471cb1af-a389-4255-b9dd-016a7d1c6972','UId':'b6e1545b-95a3-4418-b01c-8812832ac1b0','Col':5,'Row':23,'Format':'numberic','Value':'158400000','TargetCode':''}</v>
      </c>
    </row>
    <row r="104" spans="1:1" x14ac:dyDescent="0.25">
      <c r="A104" t="str">
        <f>CONCATENATE("{'SheetId':'471cb1af-a389-4255-b9dd-016a7d1c6972'",",","'UId':'ff49f849-d467-479b-b1c0-452fff10ef74'",",'Col':",COLUMN(BCThuNhap_06203!F23),",'Row':",ROW(BCThuNhap_06203!F23),",","'Format':'numberic'",",'Value':'",SUBSTITUTE(BCThuNhap_06203!F23,"'","\'"),"','TargetCode':''}")</f>
        <v>{'SheetId':'471cb1af-a389-4255-b9dd-016a7d1c6972','UId':'ff49f849-d467-479b-b1c0-452fff10ef74','Col':6,'Row':23,'Format':'numberic','Value':'39600000','TargetCode':''}</v>
      </c>
    </row>
    <row r="105" spans="1:1" x14ac:dyDescent="0.25">
      <c r="A105" t="str">
        <f>CONCATENATE("{'SheetId':'471cb1af-a389-4255-b9dd-016a7d1c6972'",",","'UId':'8aee59fc-5396-49ce-84b0-283ed899d686'",",'Col':",COLUMN(BCThuNhap_06203!G23),",'Row':",ROW(BCThuNhap_06203!G23),",","'Format':'numberic'",",'Value':'",SUBSTITUTE(BCThuNhap_06203!G23,"'","\'"),"','TargetCode':''}")</f>
        <v>{'SheetId':'471cb1af-a389-4255-b9dd-016a7d1c6972','UId':'8aee59fc-5396-49ce-84b0-283ed899d686','Col':7,'Row':23,'Format':'numberic','Value':'158400000','TargetCode':''}</v>
      </c>
    </row>
    <row r="106" spans="1:1" x14ac:dyDescent="0.25">
      <c r="A106" t="str">
        <f>CONCATENATE("{'SheetId':'471cb1af-a389-4255-b9dd-016a7d1c6972'",",","'UId':'52554d7b-857a-46db-94bb-579ba7c7fa77'",",'Col':",COLUMN(BCThuNhap_06203!C24),",'Row':",ROW(BCThuNhap_06203!C24),",","'Format':'string'",",'Value':'",SUBSTITUTE(BCThuNhap_06203!C24,"'","\'"),"','TargetCode':''}")</f>
        <v>{'SheetId':'471cb1af-a389-4255-b9dd-016a7d1c6972','UId':'52554d7b-857a-46db-94bb-579ba7c7fa77','Col':3,'Row':24,'Format':'string','Value':'','TargetCode':''}</v>
      </c>
    </row>
    <row r="107" spans="1:1" x14ac:dyDescent="0.25">
      <c r="A107" t="str">
        <f>CONCATENATE("{'SheetId':'471cb1af-a389-4255-b9dd-016a7d1c6972'",",","'UId':'dfde7dd7-4465-41e0-8dfc-3d9bd7ef8df4'",",'Col':",COLUMN(BCThuNhap_06203!D24),",'Row':",ROW(BCThuNhap_06203!D24),",","'Format':'numberic'",",'Value':'",SUBSTITUTE(BCThuNhap_06203!D24,"'","\'"),"','TargetCode':''}")</f>
        <v>{'SheetId':'471cb1af-a389-4255-b9dd-016a7d1c6972','UId':'dfde7dd7-4465-41e0-8dfc-3d9bd7ef8df4','Col':4,'Row':24,'Format':'numberic','Value':'0','TargetCode':''}</v>
      </c>
    </row>
    <row r="108" spans="1:1" x14ac:dyDescent="0.25">
      <c r="A108" t="str">
        <f>CONCATENATE("{'SheetId':'471cb1af-a389-4255-b9dd-016a7d1c6972'",",","'UId':'8d607be0-46b7-4f79-b999-a6433feff755'",",'Col':",COLUMN(BCThuNhap_06203!E24),",'Row':",ROW(BCThuNhap_06203!E24),",","'Format':'numberic'",",'Value':'",SUBSTITUTE(BCThuNhap_06203!E24,"'","\'"),"','TargetCode':''}")</f>
        <v>{'SheetId':'471cb1af-a389-4255-b9dd-016a7d1c6972','UId':'8d607be0-46b7-4f79-b999-a6433feff755','Col':5,'Row':24,'Format':'numberic','Value':'0','TargetCode':''}</v>
      </c>
    </row>
    <row r="109" spans="1:1" x14ac:dyDescent="0.25">
      <c r="A109" t="str">
        <f>CONCATENATE("{'SheetId':'471cb1af-a389-4255-b9dd-016a7d1c6972'",",","'UId':'a72625a9-1c20-4c87-bd82-ad9fc7164547'",",'Col':",COLUMN(BCThuNhap_06203!F24),",'Row':",ROW(BCThuNhap_06203!F24),",","'Format':'numberic'",",'Value':'",SUBSTITUTE(BCThuNhap_06203!F24,"'","\'"),"','TargetCode':''}")</f>
        <v>{'SheetId':'471cb1af-a389-4255-b9dd-016a7d1c6972','UId':'a72625a9-1c20-4c87-bd82-ad9fc7164547','Col':6,'Row':24,'Format':'numberic','Value':'0','TargetCode':''}</v>
      </c>
    </row>
    <row r="110" spans="1:1" x14ac:dyDescent="0.25">
      <c r="A110" t="str">
        <f>CONCATENATE("{'SheetId':'471cb1af-a389-4255-b9dd-016a7d1c6972'",",","'UId':'f4af0a50-e561-45bd-88e0-0b4b996e6853'",",'Col':",COLUMN(BCThuNhap_06203!G24),",'Row':",ROW(BCThuNhap_06203!G24),",","'Format':'numberic'",",'Value':'",SUBSTITUTE(BCThuNhap_06203!G24,"'","\'"),"','TargetCode':''}")</f>
        <v>{'SheetId':'471cb1af-a389-4255-b9dd-016a7d1c6972','UId':'f4af0a50-e561-45bd-88e0-0b4b996e6853','Col':7,'Row':24,'Format':'numberic','Value':'0','TargetCode':''}</v>
      </c>
    </row>
    <row r="111" spans="1:1" x14ac:dyDescent="0.25">
      <c r="A111" t="str">
        <f>CONCATENATE("{'SheetId':'471cb1af-a389-4255-b9dd-016a7d1c6972'",",","'UId':'5e0f6abf-3765-4c76-bd32-263529206e4b'",",'Col':",COLUMN(BCThuNhap_06203!C25),",'Row':",ROW(BCThuNhap_06203!C25),",","'Format':'string'",",'Value':'",SUBSTITUTE(BCThuNhap_06203!C25,"'","\'"),"','TargetCode':''}")</f>
        <v>{'SheetId':'471cb1af-a389-4255-b9dd-016a7d1c6972','UId':'5e0f6abf-3765-4c76-bd32-263529206e4b','Col':3,'Row':25,'Format':'string','Value':'','TargetCode':''}</v>
      </c>
    </row>
    <row r="112" spans="1:1" x14ac:dyDescent="0.25">
      <c r="A112" t="str">
        <f>CONCATENATE("{'SheetId':'471cb1af-a389-4255-b9dd-016a7d1c6972'",",","'UId':'0510158a-592c-436d-9700-d8f11e1f02a0'",",'Col':",COLUMN(BCThuNhap_06203!D25),",'Row':",ROW(BCThuNhap_06203!D25),",","'Format':'numberic'",",'Value':'",SUBSTITUTE(BCThuNhap_06203!D25,"'","\'"),"','TargetCode':''}")</f>
        <v>{'SheetId':'471cb1af-a389-4255-b9dd-016a7d1c6972','UId':'0510158a-592c-436d-9700-d8f11e1f02a0','Col':4,'Row':25,'Format':'numberic','Value':'0','TargetCode':''}</v>
      </c>
    </row>
    <row r="113" spans="1:1" x14ac:dyDescent="0.25">
      <c r="A113" t="str">
        <f>CONCATENATE("{'SheetId':'471cb1af-a389-4255-b9dd-016a7d1c6972'",",","'UId':'85d77f2b-5e99-4202-b223-e24cd40bbff0'",",'Col':",COLUMN(BCThuNhap_06203!E25),",'Row':",ROW(BCThuNhap_06203!E25),",","'Format':'numberic'",",'Value':'",SUBSTITUTE(BCThuNhap_06203!E25,"'","\'"),"','TargetCode':''}")</f>
        <v>{'SheetId':'471cb1af-a389-4255-b9dd-016a7d1c6972','UId':'85d77f2b-5e99-4202-b223-e24cd40bbff0','Col':5,'Row':25,'Format':'numberic','Value':'36769819','TargetCode':''}</v>
      </c>
    </row>
    <row r="114" spans="1:1" x14ac:dyDescent="0.25">
      <c r="A114" t="str">
        <f>CONCATENATE("{'SheetId':'471cb1af-a389-4255-b9dd-016a7d1c6972'",",","'UId':'fb81c32f-e253-402b-9cc0-1ab569e0c7b8'",",'Col':",COLUMN(BCThuNhap_06203!F25),",'Row':",ROW(BCThuNhap_06203!F25),",","'Format':'numberic'",",'Value':'",SUBSTITUTE(BCThuNhap_06203!F25,"'","\'"),"','TargetCode':''}")</f>
        <v>{'SheetId':'471cb1af-a389-4255-b9dd-016a7d1c6972','UId':'fb81c32f-e253-402b-9cc0-1ab569e0c7b8','Col':6,'Row':25,'Format':'numberic','Value':'0','TargetCode':''}</v>
      </c>
    </row>
    <row r="115" spans="1:1" x14ac:dyDescent="0.25">
      <c r="A115" t="str">
        <f>CONCATENATE("{'SheetId':'471cb1af-a389-4255-b9dd-016a7d1c6972'",",","'UId':'395a68c7-850e-430f-8764-b59595c5c1d0'",",'Col':",COLUMN(BCThuNhap_06203!G25),",'Row':",ROW(BCThuNhap_06203!G25),",","'Format':'numberic'",",'Value':'",SUBSTITUTE(BCThuNhap_06203!G25,"'","\'"),"','TargetCode':''}")</f>
        <v>{'SheetId':'471cb1af-a389-4255-b9dd-016a7d1c6972','UId':'395a68c7-850e-430f-8764-b59595c5c1d0','Col':7,'Row':25,'Format':'numberic','Value':'78894037','TargetCode':''}</v>
      </c>
    </row>
    <row r="116" spans="1:1" x14ac:dyDescent="0.25">
      <c r="A116" t="str">
        <f>CONCATENATE("{'SheetId':'471cb1af-a389-4255-b9dd-016a7d1c6972'",",","'UId':'d215e183-509a-47ac-b9d8-5a5abe9a6b59'",",'Col':",COLUMN(BCThuNhap_06203!C26),",'Row':",ROW(BCThuNhap_06203!C26),",","'Format':'string'",",'Value':'",SUBSTITUTE(BCThuNhap_06203!C26,"'","\'"),"','TargetCode':''}")</f>
        <v>{'SheetId':'471cb1af-a389-4255-b9dd-016a7d1c6972','UId':'d215e183-509a-47ac-b9d8-5a5abe9a6b59','Col':3,'Row':26,'Format':'string','Value':'','TargetCode':''}</v>
      </c>
    </row>
    <row r="117" spans="1:1" x14ac:dyDescent="0.25">
      <c r="A117" t="str">
        <f>CONCATENATE("{'SheetId':'471cb1af-a389-4255-b9dd-016a7d1c6972'",",","'UId':'43248b63-d59f-4530-b1e1-a3c515cb7a07'",",'Col':",COLUMN(BCThuNhap_06203!D26),",'Row':",ROW(BCThuNhap_06203!D26),",","'Format':'numberic'",",'Value':'",SUBSTITUTE(BCThuNhap_06203!D26,"'","\'"),"','TargetCode':''}")</f>
        <v>{'SheetId':'471cb1af-a389-4255-b9dd-016a7d1c6972','UId':'43248b63-d59f-4530-b1e1-a3c515cb7a07','Col':4,'Row':26,'Format':'numberic','Value':'59142857','TargetCode':''}</v>
      </c>
    </row>
    <row r="118" spans="1:1" x14ac:dyDescent="0.25">
      <c r="A118" t="str">
        <f>CONCATENATE("{'SheetId':'471cb1af-a389-4255-b9dd-016a7d1c6972'",",","'UId':'80c0b4d0-fa12-484e-889c-119930c17704'",",'Col':",COLUMN(BCThuNhap_06203!E26),",'Row':",ROW(BCThuNhap_06203!E26),",","'Format':'numberic'",",'Value':'",SUBSTITUTE(BCThuNhap_06203!E26,"'","\'"),"','TargetCode':''}")</f>
        <v>{'SheetId':'471cb1af-a389-4255-b9dd-016a7d1c6972','UId':'80c0b4d0-fa12-484e-889c-119930c17704','Col':5,'Row':26,'Format':'numberic','Value':'108000000','TargetCode':''}</v>
      </c>
    </row>
    <row r="119" spans="1:1" x14ac:dyDescent="0.25">
      <c r="A119" t="str">
        <f>CONCATENATE("{'SheetId':'471cb1af-a389-4255-b9dd-016a7d1c6972'",",","'UId':'573e79f0-fb08-45a3-8eee-01810cb56a67'",",'Col':",COLUMN(BCThuNhap_06203!F26),",'Row':",ROW(BCThuNhap_06203!F26),",","'Format':'numberic'",",'Value':'",SUBSTITUTE(BCThuNhap_06203!F26,"'","\'"),"','TargetCode':''}")</f>
        <v>{'SheetId':'471cb1af-a389-4255-b9dd-016a7d1c6972','UId':'573e79f0-fb08-45a3-8eee-01810cb56a67','Col':6,'Row':26,'Format':'numberic','Value':'20974140','TargetCode':''}</v>
      </c>
    </row>
    <row r="120" spans="1:1" x14ac:dyDescent="0.25">
      <c r="A120" t="str">
        <f>CONCATENATE("{'SheetId':'471cb1af-a389-4255-b9dd-016a7d1c6972'",",","'UId':'865c154a-bd91-470b-8302-ac3706577d95'",",'Col':",COLUMN(BCThuNhap_06203!G26),",'Row':",ROW(BCThuNhap_06203!G26),",","'Format':'numberic'",",'Value':'",SUBSTITUTE(BCThuNhap_06203!G26,"'","\'"),"','TargetCode':''}")</f>
        <v>{'SheetId':'471cb1af-a389-4255-b9dd-016a7d1c6972','UId':'865c154a-bd91-470b-8302-ac3706577d95','Col':7,'Row':26,'Format':'numberic','Value':'83896560','TargetCode':''}</v>
      </c>
    </row>
    <row r="121" spans="1:1" x14ac:dyDescent="0.25">
      <c r="A121" t="str">
        <f>CONCATENATE("{'SheetId':'471cb1af-a389-4255-b9dd-016a7d1c6972'",",","'UId':'d9558ed4-d67b-4ddc-8c8b-252d65a9a8b5'",",'Col':",COLUMN(BCThuNhap_06203!C27),",'Row':",ROW(BCThuNhap_06203!C27),",","'Format':'string'",",'Value':'",SUBSTITUTE(BCThuNhap_06203!C27,"'","\'"),"','TargetCode':''}")</f>
        <v>{'SheetId':'471cb1af-a389-4255-b9dd-016a7d1c6972','UId':'d9558ed4-d67b-4ddc-8c8b-252d65a9a8b5','Col':3,'Row':27,'Format':'string','Value':'','TargetCode':''}</v>
      </c>
    </row>
    <row r="122" spans="1:1" x14ac:dyDescent="0.25">
      <c r="A122" t="str">
        <f>CONCATENATE("{'SheetId':'471cb1af-a389-4255-b9dd-016a7d1c6972'",",","'UId':'b95a1451-3d17-4326-a897-30401dbbfd89'",",'Col':",COLUMN(BCThuNhap_06203!D27),",'Row':",ROW(BCThuNhap_06203!D27),",","'Format':'numberic'",",'Value':'",SUBSTITUTE(BCThuNhap_06203!D27,"'","\'"),"','TargetCode':''}")</f>
        <v>{'SheetId':'471cb1af-a389-4255-b9dd-016a7d1c6972','UId':'b95a1451-3d17-4326-a897-30401dbbfd89','Col':4,'Row':27,'Format':'numberic','Value':'0','TargetCode':''}</v>
      </c>
    </row>
    <row r="123" spans="1:1" x14ac:dyDescent="0.25">
      <c r="A123" t="str">
        <f>CONCATENATE("{'SheetId':'471cb1af-a389-4255-b9dd-016a7d1c6972'",",","'UId':'93ae1556-92ad-467a-b0c5-62b935edda65'",",'Col':",COLUMN(BCThuNhap_06203!E27),",'Row':",ROW(BCThuNhap_06203!E27),",","'Format':'numberic'",",'Value':'",SUBSTITUTE(BCThuNhap_06203!E27,"'","\'"),"','TargetCode':''}")</f>
        <v>{'SheetId':'471cb1af-a389-4255-b9dd-016a7d1c6972','UId':'93ae1556-92ad-467a-b0c5-62b935edda65','Col':5,'Row':27,'Format':'numberic','Value':'0','TargetCode':''}</v>
      </c>
    </row>
    <row r="124" spans="1:1" x14ac:dyDescent="0.25">
      <c r="A124" t="str">
        <f>CONCATENATE("{'SheetId':'471cb1af-a389-4255-b9dd-016a7d1c6972'",",","'UId':'01d09365-7fb0-4926-90f5-fc95b4cf1df4'",",'Col':",COLUMN(BCThuNhap_06203!F27),",'Row':",ROW(BCThuNhap_06203!F27),",","'Format':'numberic'",",'Value':'",SUBSTITUTE(BCThuNhap_06203!F27,"'","\'"),"','TargetCode':''}")</f>
        <v>{'SheetId':'471cb1af-a389-4255-b9dd-016a7d1c6972','UId':'01d09365-7fb0-4926-90f5-fc95b4cf1df4','Col':6,'Row':27,'Format':'numberic','Value':'0','TargetCode':''}</v>
      </c>
    </row>
    <row r="125" spans="1:1" x14ac:dyDescent="0.25">
      <c r="A125" t="str">
        <f>CONCATENATE("{'SheetId':'471cb1af-a389-4255-b9dd-016a7d1c6972'",",","'UId':'06f35d7c-739d-41de-be6b-79d9211f23f1'",",'Col':",COLUMN(BCThuNhap_06203!G27),",'Row':",ROW(BCThuNhap_06203!G27),",","'Format':'numberic'",",'Value':'",SUBSTITUTE(BCThuNhap_06203!G27,"'","\'"),"','TargetCode':''}")</f>
        <v>{'SheetId':'471cb1af-a389-4255-b9dd-016a7d1c6972','UId':'06f35d7c-739d-41de-be6b-79d9211f23f1','Col':7,'Row':27,'Format':'numberic','Value':'0','TargetCode':''}</v>
      </c>
    </row>
    <row r="126" spans="1:1" x14ac:dyDescent="0.25">
      <c r="A126" t="str">
        <f>CONCATENATE("{'SheetId':'471cb1af-a389-4255-b9dd-016a7d1c6972'",",","'UId':'8e45e75f-de7f-4d62-842d-a9a5ab3a849c'",",'Col':",COLUMN(BCThuNhap_06203!C28),",'Row':",ROW(BCThuNhap_06203!C28),",","'Format':'string'",",'Value':'",SUBSTITUTE(BCThuNhap_06203!C28,"'","\'"),"','TargetCode':''}")</f>
        <v>{'SheetId':'471cb1af-a389-4255-b9dd-016a7d1c6972','UId':'8e45e75f-de7f-4d62-842d-a9a5ab3a849c','Col':3,'Row':28,'Format':'string','Value':'','TargetCode':''}</v>
      </c>
    </row>
    <row r="127" spans="1:1" x14ac:dyDescent="0.25">
      <c r="A127" t="str">
        <f>CONCATENATE("{'SheetId':'471cb1af-a389-4255-b9dd-016a7d1c6972'",",","'UId':'d0c4ca5a-c868-4ff5-877a-5c45f57de88b'",",'Col':",COLUMN(BCThuNhap_06203!D28),",'Row':",ROW(BCThuNhap_06203!D28),",","'Format':'numberic'",",'Value':'",SUBSTITUTE(BCThuNhap_06203!D28,"'","\'"),"','TargetCode':''}")</f>
        <v>{'SheetId':'471cb1af-a389-4255-b9dd-016a7d1c6972','UId':'d0c4ca5a-c868-4ff5-877a-5c45f57de88b','Col':4,'Row':28,'Format':'numberic','Value':'97830000','TargetCode':''}</v>
      </c>
    </row>
    <row r="128" spans="1:1" x14ac:dyDescent="0.25">
      <c r="A128" t="str">
        <f>CONCATENATE("{'SheetId':'471cb1af-a389-4255-b9dd-016a7d1c6972'",",","'UId':'5bd4bbcd-0eec-4c2e-b3b6-b12c76c99db4'",",'Col':",COLUMN(BCThuNhap_06203!E28),",'Row':",ROW(BCThuNhap_06203!E28),",","'Format':'numberic'",",'Value':'",SUBSTITUTE(BCThuNhap_06203!E28,"'","\'"),"','TargetCode':''}")</f>
        <v>{'SheetId':'471cb1af-a389-4255-b9dd-016a7d1c6972','UId':'5bd4bbcd-0eec-4c2e-b3b6-b12c76c99db4','Col':5,'Row':28,'Format':'numberic','Value':'370305000','TargetCode':''}</v>
      </c>
    </row>
    <row r="129" spans="1:1" x14ac:dyDescent="0.25">
      <c r="A129" t="str">
        <f>CONCATENATE("{'SheetId':'471cb1af-a389-4255-b9dd-016a7d1c6972'",",","'UId':'7837e364-6063-43ce-8aff-eaf1f2214323'",",'Col':",COLUMN(BCThuNhap_06203!F28),",'Row':",ROW(BCThuNhap_06203!F28),",","'Format':'numberic'",",'Value':'",SUBSTITUTE(BCThuNhap_06203!F28,"'","\'"),"','TargetCode':''}")</f>
        <v>{'SheetId':'471cb1af-a389-4255-b9dd-016a7d1c6972','UId':'7837e364-6063-43ce-8aff-eaf1f2214323','Col':6,'Row':28,'Format':'numberic','Value':'97814600','TargetCode':''}</v>
      </c>
    </row>
    <row r="130" spans="1:1" x14ac:dyDescent="0.25">
      <c r="A130" t="str">
        <f>CONCATENATE("{'SheetId':'471cb1af-a389-4255-b9dd-016a7d1c6972'",",","'UId':'cfa3e449-2aeb-4d67-82a2-f919eaf9a577'",",'Col':",COLUMN(BCThuNhap_06203!G28),",'Row':",ROW(BCThuNhap_06203!G28),",","'Format':'numberic'",",'Value':'",SUBSTITUTE(BCThuNhap_06203!G28,"'","\'"),"','TargetCode':''}")</f>
        <v>{'SheetId':'471cb1af-a389-4255-b9dd-016a7d1c6972','UId':'cfa3e449-2aeb-4d67-82a2-f919eaf9a577','Col':7,'Row':28,'Format':'numberic','Value':'368722100','TargetCode':''}</v>
      </c>
    </row>
    <row r="131" spans="1:1" x14ac:dyDescent="0.25">
      <c r="A131" t="str">
        <f>CONCATENATE("{'SheetId':'471cb1af-a389-4255-b9dd-016a7d1c6972'",",","'UId':'5f468082-3239-41c1-876e-25cd25bc46fd'",",'Col':",COLUMN(BCThuNhap_06203!C29),",'Row':",ROW(BCThuNhap_06203!C29),",","'Format':'string'",",'Value':'",SUBSTITUTE(BCThuNhap_06203!C29,"'","\'"),"','TargetCode':''}")</f>
        <v>{'SheetId':'471cb1af-a389-4255-b9dd-016a7d1c6972','UId':'5f468082-3239-41c1-876e-25cd25bc46fd','Col':3,'Row':29,'Format':'string','Value':'','TargetCode':''}</v>
      </c>
    </row>
    <row r="132" spans="1:1" x14ac:dyDescent="0.25">
      <c r="A132" t="str">
        <f>CONCATENATE("{'SheetId':'471cb1af-a389-4255-b9dd-016a7d1c6972'",",","'UId':'7e365e48-758c-495f-9212-daf35ee8e743'",",'Col':",COLUMN(BCThuNhap_06203!D29),",'Row':",ROW(BCThuNhap_06203!D29),",","'Format':'numberic'",",'Value':'",SUBSTITUTE(BCThuNhap_06203!D29,"'","\'"),"','TargetCode':''}")</f>
        <v>{'SheetId':'471cb1af-a389-4255-b9dd-016a7d1c6972','UId':'7e365e48-758c-495f-9212-daf35ee8e743','Col':4,'Row':29,'Format':'numberic','Value':'10470759034','TargetCode':''}</v>
      </c>
    </row>
    <row r="133" spans="1:1" x14ac:dyDescent="0.25">
      <c r="A133" t="str">
        <f>CONCATENATE("{'SheetId':'471cb1af-a389-4255-b9dd-016a7d1c6972'",",","'UId':'77e4018d-8b9d-4b09-954d-c3a71e8c2242'",",'Col':",COLUMN(BCThuNhap_06203!E29),",'Row':",ROW(BCThuNhap_06203!E29),",","'Format':'numberic'",",'Value':'",SUBSTITUTE(BCThuNhap_06203!E29,"'","\'"),"','TargetCode':''}")</f>
        <v>{'SheetId':'471cb1af-a389-4255-b9dd-016a7d1c6972','UId':'77e4018d-8b9d-4b09-954d-c3a71e8c2242','Col':5,'Row':29,'Format':'numberic','Value':'63054859378','TargetCode':''}</v>
      </c>
    </row>
    <row r="134" spans="1:1" x14ac:dyDescent="0.25">
      <c r="A134" t="str">
        <f>CONCATENATE("{'SheetId':'471cb1af-a389-4255-b9dd-016a7d1c6972'",",","'UId':'54522454-c653-401d-bd1e-5d47cb93881b'",",'Col':",COLUMN(BCThuNhap_06203!F29),",'Row':",ROW(BCThuNhap_06203!F29),",","'Format':'numberic'",",'Value':'",SUBSTITUTE(BCThuNhap_06203!F29,"'","\'"),"','TargetCode':''}")</f>
        <v>{'SheetId':'471cb1af-a389-4255-b9dd-016a7d1c6972','UId':'54522454-c653-401d-bd1e-5d47cb93881b','Col':6,'Row':29,'Format':'numberic','Value':'-15500529051','TargetCode':''}</v>
      </c>
    </row>
    <row r="135" spans="1:1" x14ac:dyDescent="0.25">
      <c r="A135" t="str">
        <f>CONCATENATE("{'SheetId':'471cb1af-a389-4255-b9dd-016a7d1c6972'",",","'UId':'ff8765ec-e3f6-4656-8c3c-56c0afb65395'",",'Col':",COLUMN(BCThuNhap_06203!G29),",'Row':",ROW(BCThuNhap_06203!G29),",","'Format':'numberic'",",'Value':'",SUBSTITUTE(BCThuNhap_06203!G29,"'","\'"),"','TargetCode':''}")</f>
        <v>{'SheetId':'471cb1af-a389-4255-b9dd-016a7d1c6972','UId':'ff8765ec-e3f6-4656-8c3c-56c0afb65395','Col':7,'Row':29,'Format':'numberic','Value':'12128784604','TargetCode':''}</v>
      </c>
    </row>
    <row r="136" spans="1:1" x14ac:dyDescent="0.25">
      <c r="A136" t="str">
        <f>CONCATENATE("{'SheetId':'471cb1af-a389-4255-b9dd-016a7d1c6972'",",","'UId':'84e93a94-5eb6-4940-8056-c520720329b1'",",'Col':",COLUMN(BCThuNhap_06203!C30),",'Row':",ROW(BCThuNhap_06203!C30),",","'Format':'string'",",'Value':'",SUBSTITUTE(BCThuNhap_06203!C30,"'","\'"),"','TargetCode':''}")</f>
        <v>{'SheetId':'471cb1af-a389-4255-b9dd-016a7d1c6972','UId':'84e93a94-5eb6-4940-8056-c520720329b1','Col':3,'Row':30,'Format':'string','Value':'','TargetCode':''}</v>
      </c>
    </row>
    <row r="137" spans="1:1" x14ac:dyDescent="0.25">
      <c r="A137" t="str">
        <f>CONCATENATE("{'SheetId':'471cb1af-a389-4255-b9dd-016a7d1c6972'",",","'UId':'efb1968f-a0f2-4642-a44d-b1701c58b5ba'",",'Col':",COLUMN(BCThuNhap_06203!D30),",'Row':",ROW(BCThuNhap_06203!D30),",","'Format':'numberic'",",'Value':'",SUBSTITUTE(BCThuNhap_06203!D30,"'","\'"),"','TargetCode':''}")</f>
        <v>{'SheetId':'471cb1af-a389-4255-b9dd-016a7d1c6972','UId':'efb1968f-a0f2-4642-a44d-b1701c58b5ba','Col':4,'Row':30,'Format':'numberic','Value':'0','TargetCode':''}</v>
      </c>
    </row>
    <row r="138" spans="1:1" x14ac:dyDescent="0.25">
      <c r="A138" t="str">
        <f>CONCATENATE("{'SheetId':'471cb1af-a389-4255-b9dd-016a7d1c6972'",",","'UId':'9a89a783-e8e9-4ecd-a024-50a89cba2144'",",'Col':",COLUMN(BCThuNhap_06203!E30),",'Row':",ROW(BCThuNhap_06203!E30),",","'Format':'numberic'",",'Value':'",SUBSTITUTE(BCThuNhap_06203!E30,"'","\'"),"','TargetCode':''}")</f>
        <v>{'SheetId':'471cb1af-a389-4255-b9dd-016a7d1c6972','UId':'9a89a783-e8e9-4ecd-a024-50a89cba2144','Col':5,'Row':30,'Format':'numberic','Value':'0','TargetCode':''}</v>
      </c>
    </row>
    <row r="139" spans="1:1" x14ac:dyDescent="0.25">
      <c r="A139" t="str">
        <f>CONCATENATE("{'SheetId':'471cb1af-a389-4255-b9dd-016a7d1c6972'",",","'UId':'e5e9b955-4fda-4dd3-9143-48dd0e769728'",",'Col':",COLUMN(BCThuNhap_06203!F30),",'Row':",ROW(BCThuNhap_06203!F30),",","'Format':'numberic'",",'Value':'",SUBSTITUTE(BCThuNhap_06203!F30,"'","\'"),"','TargetCode':''}")</f>
        <v>{'SheetId':'471cb1af-a389-4255-b9dd-016a7d1c6972','UId':'e5e9b955-4fda-4dd3-9143-48dd0e769728','Col':6,'Row':30,'Format':'numberic','Value':'0','TargetCode':''}</v>
      </c>
    </row>
    <row r="140" spans="1:1" x14ac:dyDescent="0.25">
      <c r="A140" t="str">
        <f>CONCATENATE("{'SheetId':'471cb1af-a389-4255-b9dd-016a7d1c6972'",",","'UId':'431a7ee6-5874-43b6-999f-d476f8f7c41d'",",'Col':",COLUMN(BCThuNhap_06203!G30),",'Row':",ROW(BCThuNhap_06203!G30),",","'Format':'numberic'",",'Value':'",SUBSTITUTE(BCThuNhap_06203!G30,"'","\'"),"','TargetCode':''}")</f>
        <v>{'SheetId':'471cb1af-a389-4255-b9dd-016a7d1c6972','UId':'431a7ee6-5874-43b6-999f-d476f8f7c41d','Col':7,'Row':30,'Format':'numberic','Value':'0','TargetCode':''}</v>
      </c>
    </row>
    <row r="141" spans="1:1" x14ac:dyDescent="0.25">
      <c r="A141" t="str">
        <f>CONCATENATE("{'SheetId':'471cb1af-a389-4255-b9dd-016a7d1c6972'",",","'UId':'fded2ab1-ad6b-49dd-bfa3-c7d92c078dcb'",",'Col':",COLUMN(BCThuNhap_06203!C31),",'Row':",ROW(BCThuNhap_06203!C31),",","'Format':'string'",",'Value':'",SUBSTITUTE(BCThuNhap_06203!C31,"'","\'"),"','TargetCode':''}")</f>
        <v>{'SheetId':'471cb1af-a389-4255-b9dd-016a7d1c6972','UId':'fded2ab1-ad6b-49dd-bfa3-c7d92c078dcb','Col':3,'Row':31,'Format':'string','Value':'','TargetCode':''}</v>
      </c>
    </row>
    <row r="142" spans="1:1" x14ac:dyDescent="0.25">
      <c r="A142" t="str">
        <f>CONCATENATE("{'SheetId':'471cb1af-a389-4255-b9dd-016a7d1c6972'",",","'UId':'0720f6e9-7bb0-405a-90b6-38964bbf6641'",",'Col':",COLUMN(BCThuNhap_06203!D31),",'Row':",ROW(BCThuNhap_06203!D31),",","'Format':'numberic'",",'Value':'",SUBSTITUTE(BCThuNhap_06203!D31,"'","\'"),"','TargetCode':''}")</f>
        <v>{'SheetId':'471cb1af-a389-4255-b9dd-016a7d1c6972','UId':'0720f6e9-7bb0-405a-90b6-38964bbf6641','Col':4,'Row':31,'Format':'numberic','Value':'0','TargetCode':''}</v>
      </c>
    </row>
    <row r="143" spans="1:1" x14ac:dyDescent="0.25">
      <c r="A143" t="str">
        <f>CONCATENATE("{'SheetId':'471cb1af-a389-4255-b9dd-016a7d1c6972'",",","'UId':'e66ef84c-9ee1-46c5-be9e-03bcfea6ddd8'",",'Col':",COLUMN(BCThuNhap_06203!E31),",'Row':",ROW(BCThuNhap_06203!E31),",","'Format':'numberic'",",'Value':'",SUBSTITUTE(BCThuNhap_06203!E31,"'","\'"),"','TargetCode':''}")</f>
        <v>{'SheetId':'471cb1af-a389-4255-b9dd-016a7d1c6972','UId':'e66ef84c-9ee1-46c5-be9e-03bcfea6ddd8','Col':5,'Row':31,'Format':'numberic','Value':'0','TargetCode':''}</v>
      </c>
    </row>
    <row r="144" spans="1:1" x14ac:dyDescent="0.25">
      <c r="A144" t="str">
        <f>CONCATENATE("{'SheetId':'471cb1af-a389-4255-b9dd-016a7d1c6972'",",","'UId':'b41e02a8-388d-4f89-a2cf-524fa3e79099'",",'Col':",COLUMN(BCThuNhap_06203!F31),",'Row':",ROW(BCThuNhap_06203!F31),",","'Format':'numberic'",",'Value':'",SUBSTITUTE(BCThuNhap_06203!F31,"'","\'"),"','TargetCode':''}")</f>
        <v>{'SheetId':'471cb1af-a389-4255-b9dd-016a7d1c6972','UId':'b41e02a8-388d-4f89-a2cf-524fa3e79099','Col':6,'Row':31,'Format':'numberic','Value':'0','TargetCode':''}</v>
      </c>
    </row>
    <row r="145" spans="1:1" x14ac:dyDescent="0.25">
      <c r="A145" t="str">
        <f>CONCATENATE("{'SheetId':'471cb1af-a389-4255-b9dd-016a7d1c6972'",",","'UId':'f4cc6ab3-2a4b-4ba2-8b5d-38d749985112'",",'Col':",COLUMN(BCThuNhap_06203!G31),",'Row':",ROW(BCThuNhap_06203!G31),",","'Format':'numberic'",",'Value':'",SUBSTITUTE(BCThuNhap_06203!G31,"'","\'"),"','TargetCode':''}")</f>
        <v>{'SheetId':'471cb1af-a389-4255-b9dd-016a7d1c6972','UId':'f4cc6ab3-2a4b-4ba2-8b5d-38d749985112','Col':7,'Row':31,'Format':'numberic','Value':'0','TargetCode':''}</v>
      </c>
    </row>
    <row r="146" spans="1:1" x14ac:dyDescent="0.25">
      <c r="A146" t="str">
        <f>CONCATENATE("{'SheetId':'471cb1af-a389-4255-b9dd-016a7d1c6972'",",","'UId':'29016fa2-555a-423f-add4-2949c8bf9473'",",'Col':",COLUMN(BCThuNhap_06203!C32),",'Row':",ROW(BCThuNhap_06203!C32),",","'Format':'string'",",'Value':'",SUBSTITUTE(BCThuNhap_06203!C32,"'","\'"),"','TargetCode':''}")</f>
        <v>{'SheetId':'471cb1af-a389-4255-b9dd-016a7d1c6972','UId':'29016fa2-555a-423f-add4-2949c8bf9473','Col':3,'Row':32,'Format':'string','Value':'','TargetCode':''}</v>
      </c>
    </row>
    <row r="147" spans="1:1" x14ac:dyDescent="0.25">
      <c r="A147" t="str">
        <f>CONCATENATE("{'SheetId':'471cb1af-a389-4255-b9dd-016a7d1c6972'",",","'UId':'4f68404f-fe18-4406-a628-6e9497915cb1'",",'Col':",COLUMN(BCThuNhap_06203!D32),",'Row':",ROW(BCThuNhap_06203!D32),",","'Format':'numberic'",",'Value':'",SUBSTITUTE(BCThuNhap_06203!D32,"'","\'"),"','TargetCode':''}")</f>
        <v>{'SheetId':'471cb1af-a389-4255-b9dd-016a7d1c6972','UId':'4f68404f-fe18-4406-a628-6e9497915cb1','Col':4,'Row':32,'Format':'numberic','Value':'0','TargetCode':''}</v>
      </c>
    </row>
    <row r="148" spans="1:1" x14ac:dyDescent="0.25">
      <c r="A148" t="str">
        <f>CONCATENATE("{'SheetId':'471cb1af-a389-4255-b9dd-016a7d1c6972'",",","'UId':'444b7044-a735-4f7b-9a93-7f7e7fcb8dfa'",",'Col':",COLUMN(BCThuNhap_06203!E32),",'Row':",ROW(BCThuNhap_06203!E32),",","'Format':'numberic'",",'Value':'",SUBSTITUTE(BCThuNhap_06203!E32,"'","\'"),"','TargetCode':''}")</f>
        <v>{'SheetId':'471cb1af-a389-4255-b9dd-016a7d1c6972','UId':'444b7044-a735-4f7b-9a93-7f7e7fcb8dfa','Col':5,'Row':32,'Format':'numberic','Value':'0','TargetCode':''}</v>
      </c>
    </row>
    <row r="149" spans="1:1" x14ac:dyDescent="0.25">
      <c r="A149" t="str">
        <f>CONCATENATE("{'SheetId':'471cb1af-a389-4255-b9dd-016a7d1c6972'",",","'UId':'089d4c07-8687-4b9b-af51-2b1fdd20c944'",",'Col':",COLUMN(BCThuNhap_06203!F32),",'Row':",ROW(BCThuNhap_06203!F32),",","'Format':'numberic'",",'Value':'",SUBSTITUTE(BCThuNhap_06203!F32,"'","\'"),"','TargetCode':''}")</f>
        <v>{'SheetId':'471cb1af-a389-4255-b9dd-016a7d1c6972','UId':'089d4c07-8687-4b9b-af51-2b1fdd20c944','Col':6,'Row':32,'Format':'numberic','Value':'0','TargetCode':''}</v>
      </c>
    </row>
    <row r="150" spans="1:1" x14ac:dyDescent="0.25">
      <c r="A150" t="str">
        <f>CONCATENATE("{'SheetId':'471cb1af-a389-4255-b9dd-016a7d1c6972'",",","'UId':'40ebf994-f0c7-489f-ab17-f90ae69aaeb1'",",'Col':",COLUMN(BCThuNhap_06203!G32),",'Row':",ROW(BCThuNhap_06203!G32),",","'Format':'numberic'",",'Value':'",SUBSTITUTE(BCThuNhap_06203!G32,"'","\'"),"','TargetCode':''}")</f>
        <v>{'SheetId':'471cb1af-a389-4255-b9dd-016a7d1c6972','UId':'40ebf994-f0c7-489f-ab17-f90ae69aaeb1','Col':7,'Row':32,'Format':'numberic','Value':'0','TargetCode':''}</v>
      </c>
    </row>
    <row r="151" spans="1:1" x14ac:dyDescent="0.25">
      <c r="A151" t="str">
        <f>CONCATENATE("{'SheetId':'471cb1af-a389-4255-b9dd-016a7d1c6972'",",","'UId':'8ceb82d1-cdae-464a-ade8-607cebbce152'",",'Col':",COLUMN(BCThuNhap_06203!C33),",'Row':",ROW(BCThuNhap_06203!C33),",","'Format':'string'",",'Value':'",SUBSTITUTE(BCThuNhap_06203!C33,"'","\'"),"','TargetCode':''}")</f>
        <v>{'SheetId':'471cb1af-a389-4255-b9dd-016a7d1c6972','UId':'8ceb82d1-cdae-464a-ade8-607cebbce152','Col':3,'Row':33,'Format':'string','Value':'','TargetCode':''}</v>
      </c>
    </row>
    <row r="152" spans="1:1" x14ac:dyDescent="0.25">
      <c r="A152" t="str">
        <f>CONCATENATE("{'SheetId':'471cb1af-a389-4255-b9dd-016a7d1c6972'",",","'UId':'aaca19f4-9b2d-4389-ae6d-b5609bdaeaa9'",",'Col':",COLUMN(BCThuNhap_06203!D33),",'Row':",ROW(BCThuNhap_06203!D33),",","'Format':'numberic'",",'Value':'",SUBSTITUTE(BCThuNhap_06203!D33,"'","\'"),"','TargetCode':''}")</f>
        <v>{'SheetId':'471cb1af-a389-4255-b9dd-016a7d1c6972','UId':'aaca19f4-9b2d-4389-ae6d-b5609bdaeaa9','Col':4,'Row':33,'Format':'numberic','Value':'10470759034','TargetCode':''}</v>
      </c>
    </row>
    <row r="153" spans="1:1" x14ac:dyDescent="0.25">
      <c r="A153" t="str">
        <f>CONCATENATE("{'SheetId':'471cb1af-a389-4255-b9dd-016a7d1c6972'",",","'UId':'fdb547c8-5822-425f-b5d8-2d370ad7b608'",",'Col':",COLUMN(BCThuNhap_06203!E33),",'Row':",ROW(BCThuNhap_06203!E33),",","'Format':'numberic'",",'Value':'",SUBSTITUTE(BCThuNhap_06203!E33,"'","\'"),"','TargetCode':''}")</f>
        <v>{'SheetId':'471cb1af-a389-4255-b9dd-016a7d1c6972','UId':'fdb547c8-5822-425f-b5d8-2d370ad7b608','Col':5,'Row':33,'Format':'numberic','Value':'63054859378','TargetCode':''}</v>
      </c>
    </row>
    <row r="154" spans="1:1" x14ac:dyDescent="0.25">
      <c r="A154" t="str">
        <f>CONCATENATE("{'SheetId':'471cb1af-a389-4255-b9dd-016a7d1c6972'",",","'UId':'375adf66-fa78-4014-a3ad-dba317c6b30c'",",'Col':",COLUMN(BCThuNhap_06203!F33),",'Row':",ROW(BCThuNhap_06203!F33),",","'Format':'numberic'",",'Value':'",SUBSTITUTE(BCThuNhap_06203!F33,"'","\'"),"','TargetCode':''}")</f>
        <v>{'SheetId':'471cb1af-a389-4255-b9dd-016a7d1c6972','UId':'375adf66-fa78-4014-a3ad-dba317c6b30c','Col':6,'Row':33,'Format':'numberic','Value':'-15500529051','TargetCode':''}</v>
      </c>
    </row>
    <row r="155" spans="1:1" x14ac:dyDescent="0.25">
      <c r="A155" t="str">
        <f>CONCATENATE("{'SheetId':'471cb1af-a389-4255-b9dd-016a7d1c6972'",",","'UId':'60af2282-a5a2-43df-ab3b-1d58cc4d7cd2'",",'Col':",COLUMN(BCThuNhap_06203!G33),",'Row':",ROW(BCThuNhap_06203!G33),",","'Format':'numberic'",",'Value':'",SUBSTITUTE(BCThuNhap_06203!G33,"'","\'"),"','TargetCode':''}")</f>
        <v>{'SheetId':'471cb1af-a389-4255-b9dd-016a7d1c6972','UId':'60af2282-a5a2-43df-ab3b-1d58cc4d7cd2','Col':7,'Row':33,'Format':'numberic','Value':'12128784604','TargetCode':''}</v>
      </c>
    </row>
    <row r="156" spans="1:1" x14ac:dyDescent="0.25">
      <c r="A156" t="str">
        <f>CONCATENATE("{'SheetId':'471cb1af-a389-4255-b9dd-016a7d1c6972'",",","'UId':'4c6dc50b-a32e-4080-a91f-17d6d63d5cbb'",",'Col':",COLUMN(BCThuNhap_06203!C34),",'Row':",ROW(BCThuNhap_06203!C34),",","'Format':'string'",",'Value':'",SUBSTITUTE(BCThuNhap_06203!C34,"'","\'"),"','TargetCode':''}")</f>
        <v>{'SheetId':'471cb1af-a389-4255-b9dd-016a7d1c6972','UId':'4c6dc50b-a32e-4080-a91f-17d6d63d5cbb','Col':3,'Row':34,'Format':'string','Value':'','TargetCode':''}</v>
      </c>
    </row>
    <row r="157" spans="1:1" x14ac:dyDescent="0.25">
      <c r="A157" t="str">
        <f>CONCATENATE("{'SheetId':'471cb1af-a389-4255-b9dd-016a7d1c6972'",",","'UId':'f213cfe9-3027-40dd-9b85-28b35acf59ac'",",'Col':",COLUMN(BCThuNhap_06203!D34),",'Row':",ROW(BCThuNhap_06203!D34),",","'Format':'numberic'",",'Value':'",SUBSTITUTE(BCThuNhap_06203!D34,"'","\'"),"','TargetCode':''}")</f>
        <v>{'SheetId':'471cb1af-a389-4255-b9dd-016a7d1c6972','UId':'f213cfe9-3027-40dd-9b85-28b35acf59ac','Col':4,'Row':34,'Format':'numberic','Value':'14482400870','TargetCode':''}</v>
      </c>
    </row>
    <row r="158" spans="1:1" x14ac:dyDescent="0.25">
      <c r="A158" t="str">
        <f>CONCATENATE("{'SheetId':'471cb1af-a389-4255-b9dd-016a7d1c6972'",",","'UId':'92dd330e-f061-4f19-a965-eaafb7aca0e7'",",'Col':",COLUMN(BCThuNhap_06203!E34),",'Row':",ROW(BCThuNhap_06203!E34),",","'Format':'numberic'",",'Value':'",SUBSTITUTE(BCThuNhap_06203!E34,"'","\'"),"','TargetCode':''}")</f>
        <v>{'SheetId':'471cb1af-a389-4255-b9dd-016a7d1c6972','UId':'92dd330e-f061-4f19-a965-eaafb7aca0e7','Col':5,'Row':34,'Format':'numberic','Value':'47270602432','TargetCode':''}</v>
      </c>
    </row>
    <row r="159" spans="1:1" x14ac:dyDescent="0.25">
      <c r="A159" t="str">
        <f>CONCATENATE("{'SheetId':'471cb1af-a389-4255-b9dd-016a7d1c6972'",",","'UId':'9d1654af-2318-41fa-94fc-d9317db0f581'",",'Col':",COLUMN(BCThuNhap_06203!F34),",'Row':",ROW(BCThuNhap_06203!F34),",","'Format':'numberic'",",'Value':'",SUBSTITUTE(BCThuNhap_06203!F34,"'","\'"),"','TargetCode':''}")</f>
        <v>{'SheetId':'471cb1af-a389-4255-b9dd-016a7d1c6972','UId':'9d1654af-2318-41fa-94fc-d9317db0f581','Col':6,'Row':34,'Format':'numberic','Value':'-148828462','TargetCode':''}</v>
      </c>
    </row>
    <row r="160" spans="1:1" x14ac:dyDescent="0.25">
      <c r="A160" t="str">
        <f>CONCATENATE("{'SheetId':'471cb1af-a389-4255-b9dd-016a7d1c6972'",",","'UId':'1bb9eb33-7f25-442a-b487-18cb65ffb1c7'",",'Col':",COLUMN(BCThuNhap_06203!G34),",'Row':",ROW(BCThuNhap_06203!G34),",","'Format':'numberic'",",'Value':'",SUBSTITUTE(BCThuNhap_06203!G34,"'","\'"),"','TargetCode':''}")</f>
        <v>{'SheetId':'471cb1af-a389-4255-b9dd-016a7d1c6972','UId':'1bb9eb33-7f25-442a-b487-18cb65ffb1c7','Col':7,'Row':34,'Format':'numberic','Value':'8111199466','TargetCode':''}</v>
      </c>
    </row>
    <row r="161" spans="1:1" x14ac:dyDescent="0.25">
      <c r="A161" t="str">
        <f>CONCATENATE("{'SheetId':'471cb1af-a389-4255-b9dd-016a7d1c6972'",",","'UId':'b4bbfe02-0c29-4166-9cb3-cde832e28ca4'",",'Col':",COLUMN(BCThuNhap_06203!C35),",'Row':",ROW(BCThuNhap_06203!C35),",","'Format':'string'",",'Value':'",SUBSTITUTE(BCThuNhap_06203!C35,"'","\'"),"','TargetCode':''}")</f>
        <v>{'SheetId':'471cb1af-a389-4255-b9dd-016a7d1c6972','UId':'b4bbfe02-0c29-4166-9cb3-cde832e28ca4','Col':3,'Row':35,'Format':'string','Value':'','TargetCode':''}</v>
      </c>
    </row>
    <row r="162" spans="1:1" x14ac:dyDescent="0.25">
      <c r="A162" t="str">
        <f>CONCATENATE("{'SheetId':'471cb1af-a389-4255-b9dd-016a7d1c6972'",",","'UId':'f2da800c-d14a-485a-bf44-3d054e7f1312'",",'Col':",COLUMN(BCThuNhap_06203!D35),",'Row':",ROW(BCThuNhap_06203!D35),",","'Format':'numberic'",",'Value':'",SUBSTITUTE(BCThuNhap_06203!D35,"'","\'"),"','TargetCode':''}")</f>
        <v>{'SheetId':'471cb1af-a389-4255-b9dd-016a7d1c6972','UId':'f2da800c-d14a-485a-bf44-3d054e7f1312','Col':4,'Row':35,'Format':'numberic','Value':'-4011641836','TargetCode':''}</v>
      </c>
    </row>
    <row r="163" spans="1:1" x14ac:dyDescent="0.25">
      <c r="A163" t="str">
        <f>CONCATENATE("{'SheetId':'471cb1af-a389-4255-b9dd-016a7d1c6972'",",","'UId':'0248eeb3-c9a5-48ea-bc60-601ca02a43f2'",",'Col':",COLUMN(BCThuNhap_06203!E35),",'Row':",ROW(BCThuNhap_06203!E35),",","'Format':'numberic'",",'Value':'",SUBSTITUTE(BCThuNhap_06203!E35,"'","\'"),"','TargetCode':''}")</f>
        <v>{'SheetId':'471cb1af-a389-4255-b9dd-016a7d1c6972','UId':'0248eeb3-c9a5-48ea-bc60-601ca02a43f2','Col':5,'Row':35,'Format':'numberic','Value':'15784256946','TargetCode':''}</v>
      </c>
    </row>
    <row r="164" spans="1:1" x14ac:dyDescent="0.25">
      <c r="A164" t="str">
        <f>CONCATENATE("{'SheetId':'471cb1af-a389-4255-b9dd-016a7d1c6972'",",","'UId':'4dc004c8-d1bf-4762-84cf-56d12150a09f'",",'Col':",COLUMN(BCThuNhap_06203!F35),",'Row':",ROW(BCThuNhap_06203!F35),",","'Format':'numberic'",",'Value':'",SUBSTITUTE(BCThuNhap_06203!F35,"'","\'"),"','TargetCode':''}")</f>
        <v>{'SheetId':'471cb1af-a389-4255-b9dd-016a7d1c6972','UId':'4dc004c8-d1bf-4762-84cf-56d12150a09f','Col':6,'Row':35,'Format':'numberic','Value':'-15351700589','TargetCode':''}</v>
      </c>
    </row>
    <row r="165" spans="1:1" x14ac:dyDescent="0.25">
      <c r="A165" t="str">
        <f>CONCATENATE("{'SheetId':'471cb1af-a389-4255-b9dd-016a7d1c6972'",",","'UId':'0e7f57a8-6aee-461c-9fe5-c0762e70f0f3'",",'Col':",COLUMN(BCThuNhap_06203!G35),",'Row':",ROW(BCThuNhap_06203!G35),",","'Format':'numberic'",",'Value':'",SUBSTITUTE(BCThuNhap_06203!G35,"'","\'"),"','TargetCode':''}")</f>
        <v>{'SheetId':'471cb1af-a389-4255-b9dd-016a7d1c6972','UId':'0e7f57a8-6aee-461c-9fe5-c0762e70f0f3','Col':7,'Row':35,'Format':'numberic','Value':'4017585138','TargetCode':''}</v>
      </c>
    </row>
    <row r="166" spans="1:1" x14ac:dyDescent="0.25">
      <c r="A166" t="str">
        <f>CONCATENATE("{'SheetId':'471cb1af-a389-4255-b9dd-016a7d1c6972'",",","'UId':'adcff658-7cc0-4e23-a260-54c6c85af02c'",",'Col':",COLUMN(BCThuNhap_06203!C36),",'Row':",ROW(BCThuNhap_06203!C36),",","'Format':'string'",",'Value':'",SUBSTITUTE(BCThuNhap_06203!C36,"'","\'"),"','TargetCode':''}")</f>
        <v>{'SheetId':'471cb1af-a389-4255-b9dd-016a7d1c6972','UId':'adcff658-7cc0-4e23-a260-54c6c85af02c','Col':3,'Row':36,'Format':'string','Value':'','TargetCode':''}</v>
      </c>
    </row>
    <row r="167" spans="1:1" x14ac:dyDescent="0.25">
      <c r="A167" t="str">
        <f>CONCATENATE("{'SheetId':'471cb1af-a389-4255-b9dd-016a7d1c6972'",",","'UId':'628f9fc4-40ff-4555-a77b-8261586d31df'",",'Col':",COLUMN(BCThuNhap_06203!D36),",'Row':",ROW(BCThuNhap_06203!D36),",","'Format':'numberic'",",'Value':'",SUBSTITUTE(BCThuNhap_06203!D36,"'","\'"),"','TargetCode':''}")</f>
        <v>{'SheetId':'471cb1af-a389-4255-b9dd-016a7d1c6972','UId':'628f9fc4-40ff-4555-a77b-8261586d31df','Col':4,'Row':36,'Format':'numberic','Value':'0','TargetCode':''}</v>
      </c>
    </row>
    <row r="168" spans="1:1" x14ac:dyDescent="0.25">
      <c r="A168" t="str">
        <f>CONCATENATE("{'SheetId':'471cb1af-a389-4255-b9dd-016a7d1c6972'",",","'UId':'93957ffa-e9b6-4a3c-9bbd-4476a25a6d95'",",'Col':",COLUMN(BCThuNhap_06203!E36),",'Row':",ROW(BCThuNhap_06203!E36),",","'Format':'numberic'",",'Value':'",SUBSTITUTE(BCThuNhap_06203!E36,"'","\'"),"','TargetCode':''}")</f>
        <v>{'SheetId':'471cb1af-a389-4255-b9dd-016a7d1c6972','UId':'93957ffa-e9b6-4a3c-9bbd-4476a25a6d95','Col':5,'Row':36,'Format':'numberic','Value':'0','TargetCode':''}</v>
      </c>
    </row>
    <row r="169" spans="1:1" x14ac:dyDescent="0.25">
      <c r="A169" t="str">
        <f>CONCATENATE("{'SheetId':'471cb1af-a389-4255-b9dd-016a7d1c6972'",",","'UId':'c378128f-ceab-47f5-9268-aaee5ea9c1e4'",",'Col':",COLUMN(BCThuNhap_06203!F36),",'Row':",ROW(BCThuNhap_06203!F36),",","'Format':'numberic'",",'Value':'",SUBSTITUTE(BCThuNhap_06203!F36,"'","\'"),"','TargetCode':''}")</f>
        <v>{'SheetId':'471cb1af-a389-4255-b9dd-016a7d1c6972','UId':'c378128f-ceab-47f5-9268-aaee5ea9c1e4','Col':6,'Row':36,'Format':'numberic','Value':'0','TargetCode':''}</v>
      </c>
    </row>
    <row r="170" spans="1:1" x14ac:dyDescent="0.25">
      <c r="A170" t="str">
        <f>CONCATENATE("{'SheetId':'471cb1af-a389-4255-b9dd-016a7d1c6972'",",","'UId':'463138e5-5daf-4d20-9ed3-590c47f33c96'",",'Col':",COLUMN(BCThuNhap_06203!G36),",'Row':",ROW(BCThuNhap_06203!G36),",","'Format':'numberic'",",'Value':'",SUBSTITUTE(BCThuNhap_06203!G36,"'","\'"),"','TargetCode':''}")</f>
        <v>{'SheetId':'471cb1af-a389-4255-b9dd-016a7d1c6972','UId':'463138e5-5daf-4d20-9ed3-590c47f33c96','Col':7,'Row':36,'Format':'numberic','Value':'0','TargetCode':''}</v>
      </c>
    </row>
    <row r="171" spans="1:1" x14ac:dyDescent="0.25">
      <c r="A171" t="str">
        <f>CONCATENATE("{'SheetId':'471cb1af-a389-4255-b9dd-016a7d1c6972'",",","'UId':'5193ba1d-8e4f-40b4-8047-bd38e772a26e'",",'Col':",COLUMN(BCThuNhap_06203!C37),",'Row':",ROW(BCThuNhap_06203!C37),",","'Format':'string'",",'Value':'",SUBSTITUTE(BCThuNhap_06203!C37,"'","\'"),"','TargetCode':''}")</f>
        <v>{'SheetId':'471cb1af-a389-4255-b9dd-016a7d1c6972','UId':'5193ba1d-8e4f-40b4-8047-bd38e772a26e','Col':3,'Row':37,'Format':'string','Value':'','TargetCode':''}</v>
      </c>
    </row>
    <row r="172" spans="1:1" x14ac:dyDescent="0.25">
      <c r="A172" t="str">
        <f>CONCATENATE("{'SheetId':'471cb1af-a389-4255-b9dd-016a7d1c6972'",",","'UId':'2a086eec-6f10-4d0c-87ed-939beda15071'",",'Col':",COLUMN(BCThuNhap_06203!D37),",'Row':",ROW(BCThuNhap_06203!D37),",","'Format':'numberic'",",'Value':'",SUBSTITUTE(BCThuNhap_06203!D37,"'","\'"),"','TargetCode':''}")</f>
        <v>{'SheetId':'471cb1af-a389-4255-b9dd-016a7d1c6972','UId':'2a086eec-6f10-4d0c-87ed-939beda15071','Col':4,'Row':37,'Format':'numberic','Value':'10470759034','TargetCode':''}</v>
      </c>
    </row>
    <row r="173" spans="1:1" x14ac:dyDescent="0.25">
      <c r="A173" t="str">
        <f>CONCATENATE("{'SheetId':'471cb1af-a389-4255-b9dd-016a7d1c6972'",",","'UId':'7acb86e0-fc9a-48c5-a1c6-0a05101f0069'",",'Col':",COLUMN(BCThuNhap_06203!E37),",'Row':",ROW(BCThuNhap_06203!E37),",","'Format':'numberic'",",'Value':'",SUBSTITUTE(BCThuNhap_06203!E37,"'","\'"),"','TargetCode':''}")</f>
        <v>{'SheetId':'471cb1af-a389-4255-b9dd-016a7d1c6972','UId':'7acb86e0-fc9a-48c5-a1c6-0a05101f0069','Col':5,'Row':37,'Format':'numberic','Value':'63054859378','TargetCode':''}</v>
      </c>
    </row>
    <row r="174" spans="1:1" x14ac:dyDescent="0.25">
      <c r="A174" t="str">
        <f>CONCATENATE("{'SheetId':'471cb1af-a389-4255-b9dd-016a7d1c6972'",",","'UId':'dc093b78-cf69-4486-a226-7a713131dc9e'",",'Col':",COLUMN(BCThuNhap_06203!F37),",'Row':",ROW(BCThuNhap_06203!F37),",","'Format':'numberic'",",'Value':'",SUBSTITUTE(BCThuNhap_06203!F37,"'","\'"),"','TargetCode':''}")</f>
        <v>{'SheetId':'471cb1af-a389-4255-b9dd-016a7d1c6972','UId':'dc093b78-cf69-4486-a226-7a713131dc9e','Col':6,'Row':37,'Format':'numberic','Value':'-15500529051','TargetCode':''}</v>
      </c>
    </row>
    <row r="175" spans="1:1" x14ac:dyDescent="0.25">
      <c r="A175" t="str">
        <f>CONCATENATE("{'SheetId':'471cb1af-a389-4255-b9dd-016a7d1c6972'",",","'UId':'53fff2a9-1984-4dbc-9c7b-8306cf181f9c'",",'Col':",COLUMN(BCThuNhap_06203!G37),",'Row':",ROW(BCThuNhap_06203!G37),",","'Format':'numberic'",",'Value':'",SUBSTITUTE(BCThuNhap_06203!G37,"'","\'"),"','TargetCode':''}")</f>
        <v>{'SheetId':'471cb1af-a389-4255-b9dd-016a7d1c6972','UId':'53fff2a9-1984-4dbc-9c7b-8306cf181f9c','Col':7,'Row':37,'Format':'numberic','Value':'12128784604','TargetCode':''}</v>
      </c>
    </row>
    <row r="176" spans="1:1" x14ac:dyDescent="0.25">
      <c r="A176" t="str">
        <f>CONCATENATE("{'SheetId':'5ca8c4ee-b8a7-4cfd-b34f-43f723c1d20d'",",","'UId':'fb07be56-9b59-40c3-beee-909a032a32d6'",",'Col':",COLUMN(BCTinhHinhTaiChinh_06105!C2),",'Row':",ROW(BCTinhHinhTaiChinh_06105!C2),",","'Format':'string'",",'Value':'",SUBSTITUTE(BCTinhHinhTaiChinh_06105!C2,"'","\'"),"','TargetCode':''}")</f>
        <v>{'SheetId':'5ca8c4ee-b8a7-4cfd-b34f-43f723c1d20d','UId':'fb07be56-9b59-40c3-beee-909a032a32d6','Col':3,'Row':2,'Format':'string','Value':'','TargetCode':''}</v>
      </c>
    </row>
    <row r="177" spans="1:1" x14ac:dyDescent="0.25">
      <c r="A177" t="str">
        <f>CONCATENATE("{'SheetId':'5ca8c4ee-b8a7-4cfd-b34f-43f723c1d20d'",",","'UId':'72c81cca-8cf1-4a88-ba99-e612af4561ad'",",'Col':",COLUMN(BCTinhHinhTaiChinh_06105!D2),",'Row':",ROW(BCTinhHinhTaiChinh_06105!D2),",","'Format':'numberic'",",'Value':'",SUBSTITUTE(BCTinhHinhTaiChinh_06105!D2,"'","\'"),"','TargetCode':''}")</f>
        <v>{'SheetId':'5ca8c4ee-b8a7-4cfd-b34f-43f723c1d20d','UId':'72c81cca-8cf1-4a88-ba99-e612af4561ad','Col':4,'Row':2,'Format':'numberic','Value':'','TargetCode':''}</v>
      </c>
    </row>
    <row r="178" spans="1:1" x14ac:dyDescent="0.25">
      <c r="A178" t="str">
        <f>CONCATENATE("{'SheetId':'5ca8c4ee-b8a7-4cfd-b34f-43f723c1d20d'",",","'UId':'5e50d46a-4b36-4ff9-9077-358d089e102d'",",'Col':",COLUMN(BCTinhHinhTaiChinh_06105!E2),",'Row':",ROW(BCTinhHinhTaiChinh_06105!E2),",","'Format':'numberic'",",'Value':'",SUBSTITUTE(BCTinhHinhTaiChinh_06105!E2,"'","\'"),"','TargetCode':''}")</f>
        <v>{'SheetId':'5ca8c4ee-b8a7-4cfd-b34f-43f723c1d20d','UId':'5e50d46a-4b36-4ff9-9077-358d089e102d','Col':5,'Row':2,'Format':'numberic','Value':'','TargetCode':''}</v>
      </c>
    </row>
    <row r="179" spans="1:1" x14ac:dyDescent="0.25">
      <c r="A179" t="str">
        <f>CONCATENATE("{'SheetId':'5ca8c4ee-b8a7-4cfd-b34f-43f723c1d20d'",",","'UId':'053afd7a-ade3-48b1-9d5c-eae2fc7d04b6'",",'Col':",COLUMN(BCTinhHinhTaiChinh_06105!C3),",'Row':",ROW(BCTinhHinhTaiChinh_06105!C3),",","'Format':'string'",",'Value':'",SUBSTITUTE(BCTinhHinhTaiChinh_06105!C3,"'","\'"),"','TargetCode':''}")</f>
        <v>{'SheetId':'5ca8c4ee-b8a7-4cfd-b34f-43f723c1d20d','UId':'053afd7a-ade3-48b1-9d5c-eae2fc7d04b6','Col':3,'Row':3,'Format':'string','Value':'','TargetCode':''}</v>
      </c>
    </row>
    <row r="180" spans="1:1" x14ac:dyDescent="0.25">
      <c r="A180" t="str">
        <f>CONCATENATE("{'SheetId':'5ca8c4ee-b8a7-4cfd-b34f-43f723c1d20d'",",","'UId':'ce6a181f-084a-4a33-b6a9-651185810bdc'",",'Col':",COLUMN(BCTinhHinhTaiChinh_06105!D3),",'Row':",ROW(BCTinhHinhTaiChinh_06105!D3),",","'Format':'numberic'",",'Value':'",SUBSTITUTE(BCTinhHinhTaiChinh_06105!D3,"'","\'"),"','TargetCode':''}")</f>
        <v>{'SheetId':'5ca8c4ee-b8a7-4cfd-b34f-43f723c1d20d','UId':'ce6a181f-084a-4a33-b6a9-651185810bdc','Col':4,'Row':3,'Format':'numberic','Value':'34570582075','TargetCode':''}</v>
      </c>
    </row>
    <row r="181" spans="1:1" x14ac:dyDescent="0.25">
      <c r="A181" t="str">
        <f>CONCATENATE("{'SheetId':'5ca8c4ee-b8a7-4cfd-b34f-43f723c1d20d'",",","'UId':'1d939e59-c69a-48bf-904a-315ceeda28ea'",",'Col':",COLUMN(BCTinhHinhTaiChinh_06105!E3),",'Row':",ROW(BCTinhHinhTaiChinh_06105!E3),",","'Format':'numberic'",",'Value':'",SUBSTITUTE(BCTinhHinhTaiChinh_06105!E3,"'","\'"),"','TargetCode':''}")</f>
        <v>{'SheetId':'5ca8c4ee-b8a7-4cfd-b34f-43f723c1d20d','UId':'1d939e59-c69a-48bf-904a-315ceeda28ea','Col':5,'Row':3,'Format':'numberic','Value':'31135791019','TargetCode':''}</v>
      </c>
    </row>
    <row r="182" spans="1:1" x14ac:dyDescent="0.25">
      <c r="A182" t="str">
        <f>CONCATENATE("{'SheetId':'5ca8c4ee-b8a7-4cfd-b34f-43f723c1d20d'",",","'UId':'98160cb6-759e-4f67-bb95-2749a31686dd'",",'Col':",COLUMN(BCTinhHinhTaiChinh_06105!C4),",'Row':",ROW(BCTinhHinhTaiChinh_06105!C4),",","'Format':'string'",",'Value':'",SUBSTITUTE(BCTinhHinhTaiChinh_06105!C4,"'","\'"),"','TargetCode':''}")</f>
        <v>{'SheetId':'5ca8c4ee-b8a7-4cfd-b34f-43f723c1d20d','UId':'98160cb6-759e-4f67-bb95-2749a31686dd','Col':3,'Row':4,'Format':'string','Value':'','TargetCode':''}</v>
      </c>
    </row>
    <row r="183" spans="1:1" x14ac:dyDescent="0.25">
      <c r="A183" t="str">
        <f>CONCATENATE("{'SheetId':'5ca8c4ee-b8a7-4cfd-b34f-43f723c1d20d'",",","'UId':'b02ad78a-3fdd-4842-b83c-00dd3755cf07'",",'Col':",COLUMN(BCTinhHinhTaiChinh_06105!D4),",'Row':",ROW(BCTinhHinhTaiChinh_06105!D4),",","'Format':'numberic'",",'Value':'",SUBSTITUTE(BCTinhHinhTaiChinh_06105!D4,"'","\'"),"','TargetCode':''}")</f>
        <v>{'SheetId':'5ca8c4ee-b8a7-4cfd-b34f-43f723c1d20d','UId':'b02ad78a-3fdd-4842-b83c-00dd3755cf07','Col':4,'Row':4,'Format':'numberic','Value':'34570582075','TargetCode':''}</v>
      </c>
    </row>
    <row r="184" spans="1:1" x14ac:dyDescent="0.25">
      <c r="A184" t="str">
        <f>CONCATENATE("{'SheetId':'5ca8c4ee-b8a7-4cfd-b34f-43f723c1d20d'",",","'UId':'836e99a6-b97f-484f-b6a4-45a3d3c12de4'",",'Col':",COLUMN(BCTinhHinhTaiChinh_06105!E4),",'Row':",ROW(BCTinhHinhTaiChinh_06105!E4),",","'Format':'numberic'",",'Value':'",SUBSTITUTE(BCTinhHinhTaiChinh_06105!E4,"'","\'"),"','TargetCode':''}")</f>
        <v>{'SheetId':'5ca8c4ee-b8a7-4cfd-b34f-43f723c1d20d','UId':'836e99a6-b97f-484f-b6a4-45a3d3c12de4','Col':5,'Row':4,'Format':'numberic','Value':'31135791019','TargetCode':''}</v>
      </c>
    </row>
    <row r="185" spans="1:1" x14ac:dyDescent="0.25">
      <c r="A185" t="str">
        <f>CONCATENATE("{'SheetId':'5ca8c4ee-b8a7-4cfd-b34f-43f723c1d20d'",",","'UId':'2df7ad7e-f1a1-4080-8f7a-5538cd9074c6'",",'Col':",COLUMN(BCTinhHinhTaiChinh_06105!C5),",'Row':",ROW(BCTinhHinhTaiChinh_06105!C5),",","'Format':'string'",",'Value':'",SUBSTITUTE(BCTinhHinhTaiChinh_06105!C5,"'","\'"),"','TargetCode':''}")</f>
        <v>{'SheetId':'5ca8c4ee-b8a7-4cfd-b34f-43f723c1d20d','UId':'2df7ad7e-f1a1-4080-8f7a-5538cd9074c6','Col':3,'Row':5,'Format':'string','Value':'','TargetCode':''}</v>
      </c>
    </row>
    <row r="186" spans="1:1" x14ac:dyDescent="0.25">
      <c r="A186" t="str">
        <f>CONCATENATE("{'SheetId':'5ca8c4ee-b8a7-4cfd-b34f-43f723c1d20d'",",","'UId':'d9875ef9-de68-42f5-997b-3ced15c6e4b1'",",'Col':",COLUMN(BCTinhHinhTaiChinh_06105!D5),",'Row':",ROW(BCTinhHinhTaiChinh_06105!D5),",","'Format':'numberic'",",'Value':'",SUBSTITUTE(BCTinhHinhTaiChinh_06105!D5,"'","\'"),"','TargetCode':''}")</f>
        <v>{'SheetId':'5ca8c4ee-b8a7-4cfd-b34f-43f723c1d20d','UId':'d9875ef9-de68-42f5-997b-3ced15c6e4b1','Col':4,'Row':5,'Format':'numberic','Value':'0','TargetCode':''}</v>
      </c>
    </row>
    <row r="187" spans="1:1" x14ac:dyDescent="0.25">
      <c r="A187" t="str">
        <f>CONCATENATE("{'SheetId':'5ca8c4ee-b8a7-4cfd-b34f-43f723c1d20d'",",","'UId':'1dffb530-ac80-4ef8-8b5d-a01ed56e85ae'",",'Col':",COLUMN(BCTinhHinhTaiChinh_06105!E5),",'Row':",ROW(BCTinhHinhTaiChinh_06105!E5),",","'Format':'numberic'",",'Value':'",SUBSTITUTE(BCTinhHinhTaiChinh_06105!E5,"'","\'"),"','TargetCode':''}")</f>
        <v>{'SheetId':'5ca8c4ee-b8a7-4cfd-b34f-43f723c1d20d','UId':'1dffb530-ac80-4ef8-8b5d-a01ed56e85ae','Col':5,'Row':5,'Format':'numberic','Value':'0','TargetCode':''}</v>
      </c>
    </row>
    <row r="188" spans="1:1" x14ac:dyDescent="0.25">
      <c r="A188" t="str">
        <f>CONCATENATE("{'SheetId':'5ca8c4ee-b8a7-4cfd-b34f-43f723c1d20d'",",","'UId':'286559a1-834c-416b-b7e9-ecb0a300ebcf'",",'Col':",COLUMN(BCTinhHinhTaiChinh_06105!C6),",'Row':",ROW(BCTinhHinhTaiChinh_06105!C6),",","'Format':'string'",",'Value':'",SUBSTITUTE(BCTinhHinhTaiChinh_06105!C6,"'","\'"),"','TargetCode':''}")</f>
        <v>{'SheetId':'5ca8c4ee-b8a7-4cfd-b34f-43f723c1d20d','UId':'286559a1-834c-416b-b7e9-ecb0a300ebcf','Col':3,'Row':6,'Format':'string','Value':'','TargetCode':''}</v>
      </c>
    </row>
    <row r="189" spans="1:1" x14ac:dyDescent="0.25">
      <c r="A189" t="str">
        <f>CONCATENATE("{'SheetId':'5ca8c4ee-b8a7-4cfd-b34f-43f723c1d20d'",",","'UId':'716975d1-7fdb-4857-aa1f-42944193125d'",",'Col':",COLUMN(BCTinhHinhTaiChinh_06105!D6),",'Row':",ROW(BCTinhHinhTaiChinh_06105!D6),",","'Format':'numberic'",",'Value':'",SUBSTITUTE(BCTinhHinhTaiChinh_06105!D6,"'","\'"),"','TargetCode':''}")</f>
        <v>{'SheetId':'5ca8c4ee-b8a7-4cfd-b34f-43f723c1d20d','UId':'716975d1-7fdb-4857-aa1f-42944193125d','Col':4,'Row':6,'Format':'numberic','Value':'268126141650','TargetCode':''}</v>
      </c>
    </row>
    <row r="190" spans="1:1" x14ac:dyDescent="0.25">
      <c r="A190" t="str">
        <f>CONCATENATE("{'SheetId':'5ca8c4ee-b8a7-4cfd-b34f-43f723c1d20d'",",","'UId':'8e457463-0132-4bf1-a716-54152f35ecd2'",",'Col':",COLUMN(BCTinhHinhTaiChinh_06105!E6),",'Row':",ROW(BCTinhHinhTaiChinh_06105!E6),",","'Format':'numberic'",",'Value':'",SUBSTITUTE(BCTinhHinhTaiChinh_06105!E6,"'","\'"),"','TargetCode':''}")</f>
        <v>{'SheetId':'5ca8c4ee-b8a7-4cfd-b34f-43f723c1d20d','UId':'8e457463-0132-4bf1-a716-54152f35ecd2','Col':5,'Row':6,'Format':'numberic','Value':'225738305100','TargetCode':''}</v>
      </c>
    </row>
    <row r="191" spans="1:1" x14ac:dyDescent="0.25">
      <c r="A191" t="str">
        <f>CONCATENATE("{'SheetId':'5ca8c4ee-b8a7-4cfd-b34f-43f723c1d20d'",",","'UId':'5352a878-52ec-47fe-b1d3-774d44eb78e2'",",'Col':",COLUMN(BCTinhHinhTaiChinh_06105!C7),",'Row':",ROW(BCTinhHinhTaiChinh_06105!C7),",","'Format':'string'",",'Value':'",SUBSTITUTE(BCTinhHinhTaiChinh_06105!C7,"'","\'"),"','TargetCode':''}")</f>
        <v>{'SheetId':'5ca8c4ee-b8a7-4cfd-b34f-43f723c1d20d','UId':'5352a878-52ec-47fe-b1d3-774d44eb78e2','Col':3,'Row':7,'Format':'string','Value':'','TargetCode':''}</v>
      </c>
    </row>
    <row r="192" spans="1:1" x14ac:dyDescent="0.25">
      <c r="A192" t="str">
        <f>CONCATENATE("{'SheetId':'5ca8c4ee-b8a7-4cfd-b34f-43f723c1d20d'",",","'UId':'1182a4f0-62b3-42fd-844d-6b2e0c51aaf3'",",'Col':",COLUMN(BCTinhHinhTaiChinh_06105!D7),",'Row':",ROW(BCTinhHinhTaiChinh_06105!D7),",","'Format':'numberic'",",'Value':'",SUBSTITUTE(BCTinhHinhTaiChinh_06105!D7,"'","\'"),"','TargetCode':''}")</f>
        <v>{'SheetId':'5ca8c4ee-b8a7-4cfd-b34f-43f723c1d20d','UId':'1182a4f0-62b3-42fd-844d-6b2e0c51aaf3','Col':4,'Row':7,'Format':'numberic','Value':'268126141650','TargetCode':''}</v>
      </c>
    </row>
    <row r="193" spans="1:1" x14ac:dyDescent="0.25">
      <c r="A193" t="str">
        <f>CONCATENATE("{'SheetId':'5ca8c4ee-b8a7-4cfd-b34f-43f723c1d20d'",",","'UId':'4a4befef-0d8e-4f29-ac71-ac02e1daf876'",",'Col':",COLUMN(BCTinhHinhTaiChinh_06105!E7),",'Row':",ROW(BCTinhHinhTaiChinh_06105!E7),",","'Format':'numberic'",",'Value':'",SUBSTITUTE(BCTinhHinhTaiChinh_06105!E7,"'","\'"),"','TargetCode':''}")</f>
        <v>{'SheetId':'5ca8c4ee-b8a7-4cfd-b34f-43f723c1d20d','UId':'4a4befef-0d8e-4f29-ac71-ac02e1daf876','Col':5,'Row':7,'Format':'numberic','Value':'225738305100','TargetCode':''}</v>
      </c>
    </row>
    <row r="194" spans="1:1" x14ac:dyDescent="0.25">
      <c r="A194" t="str">
        <f>CONCATENATE("{'SheetId':'5ca8c4ee-b8a7-4cfd-b34f-43f723c1d20d'",",","'UId':'55f8a238-3585-495b-9766-b52aa216932b'",",'Col':",COLUMN(BCTinhHinhTaiChinh_06105!C8),",'Row':",ROW(BCTinhHinhTaiChinh_06105!C8),",","'Format':'string'",",'Value':'",SUBSTITUTE(BCTinhHinhTaiChinh_06105!C8,"'","\'"),"','TargetCode':''}")</f>
        <v>{'SheetId':'5ca8c4ee-b8a7-4cfd-b34f-43f723c1d20d','UId':'55f8a238-3585-495b-9766-b52aa216932b','Col':3,'Row':8,'Format':'string','Value':'','TargetCode':''}</v>
      </c>
    </row>
    <row r="195" spans="1:1" x14ac:dyDescent="0.25">
      <c r="A195" t="str">
        <f>CONCATENATE("{'SheetId':'5ca8c4ee-b8a7-4cfd-b34f-43f723c1d20d'",",","'UId':'9f3282d6-e436-4b7a-972d-cb7c97eefea6'",",'Col':",COLUMN(BCTinhHinhTaiChinh_06105!D8),",'Row':",ROW(BCTinhHinhTaiChinh_06105!D8),",","'Format':'numberic'",",'Value':'",SUBSTITUTE(BCTinhHinhTaiChinh_06105!D8,"'","\'"),"','TargetCode':''}")</f>
        <v>{'SheetId':'5ca8c4ee-b8a7-4cfd-b34f-43f723c1d20d','UId':'9f3282d6-e436-4b7a-972d-cb7c97eefea6','Col':4,'Row':8,'Format':'numberic','Value':'0','TargetCode':''}</v>
      </c>
    </row>
    <row r="196" spans="1:1" x14ac:dyDescent="0.25">
      <c r="A196" t="str">
        <f>CONCATENATE("{'SheetId':'5ca8c4ee-b8a7-4cfd-b34f-43f723c1d20d'",",","'UId':'e29bedb9-5abc-43f6-a84b-65bf46dd06c8'",",'Col':",COLUMN(BCTinhHinhTaiChinh_06105!E8),",'Row':",ROW(BCTinhHinhTaiChinh_06105!E8),",","'Format':'numberic'",",'Value':'",SUBSTITUTE(BCTinhHinhTaiChinh_06105!E8,"'","\'"),"','TargetCode':''}")</f>
        <v>{'SheetId':'5ca8c4ee-b8a7-4cfd-b34f-43f723c1d20d','UId':'e29bedb9-5abc-43f6-a84b-65bf46dd06c8','Col':5,'Row':8,'Format':'numberic','Value':'0','TargetCode':''}</v>
      </c>
    </row>
    <row r="197" spans="1:1" x14ac:dyDescent="0.25">
      <c r="A197" t="str">
        <f>CONCATENATE("{'SheetId':'5ca8c4ee-b8a7-4cfd-b34f-43f723c1d20d'",",","'UId':'c5f8fc2d-c0ce-4597-9db2-ed225739d45d'",",'Col':",COLUMN(BCTinhHinhTaiChinh_06105!C9),",'Row':",ROW(BCTinhHinhTaiChinh_06105!C9),",","'Format':'string'",",'Value':'",SUBSTITUTE(BCTinhHinhTaiChinh_06105!C9,"'","\'"),"','TargetCode':''}")</f>
        <v>{'SheetId':'5ca8c4ee-b8a7-4cfd-b34f-43f723c1d20d','UId':'c5f8fc2d-c0ce-4597-9db2-ed225739d45d','Col':3,'Row':9,'Format':'string','Value':'','TargetCode':''}</v>
      </c>
    </row>
    <row r="198" spans="1:1" x14ac:dyDescent="0.25">
      <c r="A198" t="str">
        <f>CONCATENATE("{'SheetId':'5ca8c4ee-b8a7-4cfd-b34f-43f723c1d20d'",",","'UId':'4e13c738-8973-49e9-b555-01e9514e9f1f'",",'Col':",COLUMN(BCTinhHinhTaiChinh_06105!D9),",'Row':",ROW(BCTinhHinhTaiChinh_06105!D9),",","'Format':'numberic'",",'Value':'",SUBSTITUTE(BCTinhHinhTaiChinh_06105!D9,"'","\'"),"','TargetCode':''}")</f>
        <v>{'SheetId':'5ca8c4ee-b8a7-4cfd-b34f-43f723c1d20d','UId':'4e13c738-8973-49e9-b555-01e9514e9f1f','Col':4,'Row':9,'Format':'numberic','Value':'342300000','TargetCode':''}</v>
      </c>
    </row>
    <row r="199" spans="1:1" x14ac:dyDescent="0.25">
      <c r="A199" t="str">
        <f>CONCATENATE("{'SheetId':'5ca8c4ee-b8a7-4cfd-b34f-43f723c1d20d'",",","'UId':'f3815463-910f-487b-929a-28460ea2ccf6'",",'Col':",COLUMN(BCTinhHinhTaiChinh_06105!E9),",'Row':",ROW(BCTinhHinhTaiChinh_06105!E9),",","'Format':'numberic'",",'Value':'",SUBSTITUTE(BCTinhHinhTaiChinh_06105!E9,"'","\'"),"','TargetCode':''}")</f>
        <v>{'SheetId':'5ca8c4ee-b8a7-4cfd-b34f-43f723c1d20d','UId':'f3815463-910f-487b-929a-28460ea2ccf6','Col':5,'Row':9,'Format':'numberic','Value':'255510000','TargetCode':''}</v>
      </c>
    </row>
    <row r="200" spans="1:1" x14ac:dyDescent="0.25">
      <c r="A200" t="str">
        <f>CONCATENATE("{'SheetId':'5ca8c4ee-b8a7-4cfd-b34f-43f723c1d20d'",",","'UId':'be788ac9-6271-4e5d-86e4-cd8c1670272a'",",'Col':",COLUMN(BCTinhHinhTaiChinh_06105!C10),",'Row':",ROW(BCTinhHinhTaiChinh_06105!C10),",","'Format':'string'",",'Value':'",SUBSTITUTE(BCTinhHinhTaiChinh_06105!C10,"'","\'"),"','TargetCode':''}")</f>
        <v>{'SheetId':'5ca8c4ee-b8a7-4cfd-b34f-43f723c1d20d','UId':'be788ac9-6271-4e5d-86e4-cd8c1670272a','Col':3,'Row':10,'Format':'string','Value':'','TargetCode':''}</v>
      </c>
    </row>
    <row r="201" spans="1:1" x14ac:dyDescent="0.25">
      <c r="A201" t="str">
        <f>CONCATENATE("{'SheetId':'5ca8c4ee-b8a7-4cfd-b34f-43f723c1d20d'",",","'UId':'70b4c8de-9d01-42c3-9328-584157078ad2'",",'Col':",COLUMN(BCTinhHinhTaiChinh_06105!D10),",'Row':",ROW(BCTinhHinhTaiChinh_06105!D10),",","'Format':'numberic'",",'Value':'",SUBSTITUTE(BCTinhHinhTaiChinh_06105!D10,"'","\'"),"','TargetCode':''}")</f>
        <v>{'SheetId':'5ca8c4ee-b8a7-4cfd-b34f-43f723c1d20d','UId':'70b4c8de-9d01-42c3-9328-584157078ad2','Col':4,'Row':10,'Format':'numberic','Value':'0','TargetCode':''}</v>
      </c>
    </row>
    <row r="202" spans="1:1" x14ac:dyDescent="0.25">
      <c r="A202" t="str">
        <f>CONCATENATE("{'SheetId':'5ca8c4ee-b8a7-4cfd-b34f-43f723c1d20d'",",","'UId':'af330942-33a6-4666-bcd0-8031d89a48d3'",",'Col':",COLUMN(BCTinhHinhTaiChinh_06105!E10),",'Row':",ROW(BCTinhHinhTaiChinh_06105!E10),",","'Format':'numberic'",",'Value':'",SUBSTITUTE(BCTinhHinhTaiChinh_06105!E10,"'","\'"),"','TargetCode':''}")</f>
        <v>{'SheetId':'5ca8c4ee-b8a7-4cfd-b34f-43f723c1d20d','UId':'af330942-33a6-4666-bcd0-8031d89a48d3','Col':5,'Row':10,'Format':'numberic','Value':'0','TargetCode':''}</v>
      </c>
    </row>
    <row r="203" spans="1:1" x14ac:dyDescent="0.25">
      <c r="A203" t="str">
        <f>CONCATENATE("{'SheetId':'5ca8c4ee-b8a7-4cfd-b34f-43f723c1d20d'",",","'UId':'cb6829ad-cf69-4c23-84e5-dec8962756fa'",",'Col':",COLUMN(BCTinhHinhTaiChinh_06105!C11),",'Row':",ROW(BCTinhHinhTaiChinh_06105!C11),",","'Format':'string'",",'Value':'",SUBSTITUTE(BCTinhHinhTaiChinh_06105!C11,"'","\'"),"','TargetCode':''}")</f>
        <v>{'SheetId':'5ca8c4ee-b8a7-4cfd-b34f-43f723c1d20d','UId':'cb6829ad-cf69-4c23-84e5-dec8962756fa','Col':3,'Row':11,'Format':'string','Value':'','TargetCode':''}</v>
      </c>
    </row>
    <row r="204" spans="1:1" x14ac:dyDescent="0.25">
      <c r="A204" t="str">
        <f>CONCATENATE("{'SheetId':'5ca8c4ee-b8a7-4cfd-b34f-43f723c1d20d'",",","'UId':'a9ac8c83-8f86-4ac0-bc93-2e0ccf1bde7b'",",'Col':",COLUMN(BCTinhHinhTaiChinh_06105!D11),",'Row':",ROW(BCTinhHinhTaiChinh_06105!D11),",","'Format':'numberic'",",'Value':'",SUBSTITUTE(BCTinhHinhTaiChinh_06105!D11,"'","\'"),"','TargetCode':''}")</f>
        <v>{'SheetId':'5ca8c4ee-b8a7-4cfd-b34f-43f723c1d20d','UId':'a9ac8c83-8f86-4ac0-bc93-2e0ccf1bde7b','Col':4,'Row':11,'Format':'numberic','Value':'0','TargetCode':''}</v>
      </c>
    </row>
    <row r="205" spans="1:1" x14ac:dyDescent="0.25">
      <c r="A205" t="str">
        <f>CONCATENATE("{'SheetId':'5ca8c4ee-b8a7-4cfd-b34f-43f723c1d20d'",",","'UId':'ad1c9ab5-40ea-43f5-8b81-22d1c2ae84bc'",",'Col':",COLUMN(BCTinhHinhTaiChinh_06105!E11),",'Row':",ROW(BCTinhHinhTaiChinh_06105!E11),",","'Format':'numberic'",",'Value':'",SUBSTITUTE(BCTinhHinhTaiChinh_06105!E11,"'","\'"),"','TargetCode':''}")</f>
        <v>{'SheetId':'5ca8c4ee-b8a7-4cfd-b34f-43f723c1d20d','UId':'ad1c9ab5-40ea-43f5-8b81-22d1c2ae84bc','Col':5,'Row':11,'Format':'numberic','Value':'0','TargetCode':''}</v>
      </c>
    </row>
    <row r="206" spans="1:1" x14ac:dyDescent="0.25">
      <c r="A206" t="str">
        <f>CONCATENATE("{'SheetId':'5ca8c4ee-b8a7-4cfd-b34f-43f723c1d20d'",",","'UId':'b13814be-6100-4e19-a816-8600225bf6ae'",",'Col':",COLUMN(BCTinhHinhTaiChinh_06105!C12),",'Row':",ROW(BCTinhHinhTaiChinh_06105!C12),",","'Format':'string'",",'Value':'",SUBSTITUTE(BCTinhHinhTaiChinh_06105!C12,"'","\'"),"','TargetCode':''}")</f>
        <v>{'SheetId':'5ca8c4ee-b8a7-4cfd-b34f-43f723c1d20d','UId':'b13814be-6100-4e19-a816-8600225bf6ae','Col':3,'Row':12,'Format':'string','Value':'','TargetCode':''}</v>
      </c>
    </row>
    <row r="207" spans="1:1" x14ac:dyDescent="0.25">
      <c r="A207" t="str">
        <f>CONCATENATE("{'SheetId':'5ca8c4ee-b8a7-4cfd-b34f-43f723c1d20d'",",","'UId':'ae35444f-eacb-4670-ae19-d5a4997fa00d'",",'Col':",COLUMN(BCTinhHinhTaiChinh_06105!D12),",'Row':",ROW(BCTinhHinhTaiChinh_06105!D12),",","'Format':'numberic'",",'Value':'",SUBSTITUTE(BCTinhHinhTaiChinh_06105!D12,"'","\'"),"','TargetCode':''}")</f>
        <v>{'SheetId':'5ca8c4ee-b8a7-4cfd-b34f-43f723c1d20d','UId':'ae35444f-eacb-4670-ae19-d5a4997fa00d','Col':4,'Row':12,'Format':'numberic','Value':'342300000','TargetCode':''}</v>
      </c>
    </row>
    <row r="208" spans="1:1" x14ac:dyDescent="0.25">
      <c r="A208" t="str">
        <f>CONCATENATE("{'SheetId':'5ca8c4ee-b8a7-4cfd-b34f-43f723c1d20d'",",","'UId':'8a2b31f2-32ad-4736-aa18-cfa3cef6299a'",",'Col':",COLUMN(BCTinhHinhTaiChinh_06105!E12),",'Row':",ROW(BCTinhHinhTaiChinh_06105!E12),",","'Format':'numberic'",",'Value':'",SUBSTITUTE(BCTinhHinhTaiChinh_06105!E12,"'","\'"),"','TargetCode':''}")</f>
        <v>{'SheetId':'5ca8c4ee-b8a7-4cfd-b34f-43f723c1d20d','UId':'8a2b31f2-32ad-4736-aa18-cfa3cef6299a','Col':5,'Row':12,'Format':'numberic','Value':'255510000','TargetCode':''}</v>
      </c>
    </row>
    <row r="209" spans="1:1" x14ac:dyDescent="0.25">
      <c r="A209" t="str">
        <f>CONCATENATE("{'SheetId':'5ca8c4ee-b8a7-4cfd-b34f-43f723c1d20d'",",","'UId':'4db1858f-590b-485a-96bd-ed8a1df0f077'",",'Col':",COLUMN(BCTinhHinhTaiChinh_06105!C13),",'Row':",ROW(BCTinhHinhTaiChinh_06105!C13),",","'Format':'string'",",'Value':'",SUBSTITUTE(BCTinhHinhTaiChinh_06105!C13,"'","\'"),"','TargetCode':''}")</f>
        <v>{'SheetId':'5ca8c4ee-b8a7-4cfd-b34f-43f723c1d20d','UId':'4db1858f-590b-485a-96bd-ed8a1df0f077','Col':3,'Row':13,'Format':'string','Value':'','TargetCode':''}</v>
      </c>
    </row>
    <row r="210" spans="1:1" x14ac:dyDescent="0.25">
      <c r="A210" t="str">
        <f>CONCATENATE("{'SheetId':'5ca8c4ee-b8a7-4cfd-b34f-43f723c1d20d'",",","'UId':'f4647ecb-0931-4272-bb98-9399c6d3525d'",",'Col':",COLUMN(BCTinhHinhTaiChinh_06105!D13),",'Row':",ROW(BCTinhHinhTaiChinh_06105!D13),",","'Format':'numberic'",",'Value':'",SUBSTITUTE(BCTinhHinhTaiChinh_06105!D13,"'","\'"),"','TargetCode':''}")</f>
        <v>{'SheetId':'5ca8c4ee-b8a7-4cfd-b34f-43f723c1d20d','UId':'f4647ecb-0931-4272-bb98-9399c6d3525d','Col':4,'Row':13,'Format':'numberic','Value':'0','TargetCode':''}</v>
      </c>
    </row>
    <row r="211" spans="1:1" x14ac:dyDescent="0.25">
      <c r="A211" t="str">
        <f>CONCATENATE("{'SheetId':'5ca8c4ee-b8a7-4cfd-b34f-43f723c1d20d'",",","'UId':'08386fc8-2ac9-41fc-84f2-145d7bac9a33'",",'Col':",COLUMN(BCTinhHinhTaiChinh_06105!E13),",'Row':",ROW(BCTinhHinhTaiChinh_06105!E13),",","'Format':'numberic'",",'Value':'",SUBSTITUTE(BCTinhHinhTaiChinh_06105!E13,"'","\'"),"','TargetCode':''}")</f>
        <v>{'SheetId':'5ca8c4ee-b8a7-4cfd-b34f-43f723c1d20d','UId':'08386fc8-2ac9-41fc-84f2-145d7bac9a33','Col':5,'Row':13,'Format':'numberic','Value':'0','TargetCode':''}</v>
      </c>
    </row>
    <row r="212" spans="1:1" x14ac:dyDescent="0.25">
      <c r="A212" t="str">
        <f>CONCATENATE("{'SheetId':'5ca8c4ee-b8a7-4cfd-b34f-43f723c1d20d'",",","'UId':'516028fc-6519-4636-9942-b6d64bceca72'",",'Col':",COLUMN(BCTinhHinhTaiChinh_06105!C14),",'Row':",ROW(BCTinhHinhTaiChinh_06105!C14),",","'Format':'string'",",'Value':'",SUBSTITUTE(BCTinhHinhTaiChinh_06105!C14,"'","\'"),"','TargetCode':''}")</f>
        <v>{'SheetId':'5ca8c4ee-b8a7-4cfd-b34f-43f723c1d20d','UId':'516028fc-6519-4636-9942-b6d64bceca72','Col':3,'Row':14,'Format':'string','Value':'','TargetCode':''}</v>
      </c>
    </row>
    <row r="213" spans="1:1" x14ac:dyDescent="0.25">
      <c r="A213" t="str">
        <f>CONCATENATE("{'SheetId':'5ca8c4ee-b8a7-4cfd-b34f-43f723c1d20d'",",","'UId':'edf356bc-76e8-4073-807b-89247b115eb3'",",'Col':",COLUMN(BCTinhHinhTaiChinh_06105!D14),",'Row':",ROW(BCTinhHinhTaiChinh_06105!D14),",","'Format':'numberic'",",'Value':'",SUBSTITUTE(BCTinhHinhTaiChinh_06105!D14,"'","\'"),"','TargetCode':''}")</f>
        <v>{'SheetId':'5ca8c4ee-b8a7-4cfd-b34f-43f723c1d20d','UId':'edf356bc-76e8-4073-807b-89247b115eb3','Col':4,'Row':14,'Format':'numberic','Value':'0','TargetCode':''}</v>
      </c>
    </row>
    <row r="214" spans="1:1" x14ac:dyDescent="0.25">
      <c r="A214" t="str">
        <f>CONCATENATE("{'SheetId':'5ca8c4ee-b8a7-4cfd-b34f-43f723c1d20d'",",","'UId':'dd26ab28-8e45-4175-9fd2-5b88a795ed52'",",'Col':",COLUMN(BCTinhHinhTaiChinh_06105!E14),",'Row':",ROW(BCTinhHinhTaiChinh_06105!E14),",","'Format':'numberic'",",'Value':'",SUBSTITUTE(BCTinhHinhTaiChinh_06105!E14,"'","\'"),"','TargetCode':''}")</f>
        <v>{'SheetId':'5ca8c4ee-b8a7-4cfd-b34f-43f723c1d20d','UId':'dd26ab28-8e45-4175-9fd2-5b88a795ed52','Col':5,'Row':14,'Format':'numberic','Value':'0','TargetCode':''}</v>
      </c>
    </row>
    <row r="215" spans="1:1" x14ac:dyDescent="0.25">
      <c r="A215" t="str">
        <f>CONCATENATE("{'SheetId':'5ca8c4ee-b8a7-4cfd-b34f-43f723c1d20d'",",","'UId':'86ba53aa-b328-4024-9068-06e0ad8d35e8'",",'Col':",COLUMN(BCTinhHinhTaiChinh_06105!C15),",'Row':",ROW(BCTinhHinhTaiChinh_06105!C15),",","'Format':'string'",",'Value':'",SUBSTITUTE(BCTinhHinhTaiChinh_06105!C15,"'","\'"),"','TargetCode':''}")</f>
        <v>{'SheetId':'5ca8c4ee-b8a7-4cfd-b34f-43f723c1d20d','UId':'86ba53aa-b328-4024-9068-06e0ad8d35e8','Col':3,'Row':15,'Format':'string','Value':'','TargetCode':''}</v>
      </c>
    </row>
    <row r="216" spans="1:1" x14ac:dyDescent="0.25">
      <c r="A216" t="str">
        <f>CONCATENATE("{'SheetId':'5ca8c4ee-b8a7-4cfd-b34f-43f723c1d20d'",",","'UId':'4c057c2c-b13a-4e8a-9162-afb0dcd861ba'",",'Col':",COLUMN(BCTinhHinhTaiChinh_06105!D15),",'Row':",ROW(BCTinhHinhTaiChinh_06105!D15),",","'Format':'numberic'",",'Value':'",SUBSTITUTE(BCTinhHinhTaiChinh_06105!D15,"'","\'"),"','TargetCode':''}")</f>
        <v>{'SheetId':'5ca8c4ee-b8a7-4cfd-b34f-43f723c1d20d','UId':'4c057c2c-b13a-4e8a-9162-afb0dcd861ba','Col':4,'Row':15,'Format':'numberic','Value':'342300000','TargetCode':''}</v>
      </c>
    </row>
    <row r="217" spans="1:1" x14ac:dyDescent="0.25">
      <c r="A217" t="str">
        <f>CONCATENATE("{'SheetId':'5ca8c4ee-b8a7-4cfd-b34f-43f723c1d20d'",",","'UId':'d7c7b84b-a2c3-4c1c-9681-93966dcd73c3'",",'Col':",COLUMN(BCTinhHinhTaiChinh_06105!E15),",'Row':",ROW(BCTinhHinhTaiChinh_06105!E15),",","'Format':'numberic'",",'Value':'",SUBSTITUTE(BCTinhHinhTaiChinh_06105!E15,"'","\'"),"','TargetCode':''}")</f>
        <v>{'SheetId':'5ca8c4ee-b8a7-4cfd-b34f-43f723c1d20d','UId':'d7c7b84b-a2c3-4c1c-9681-93966dcd73c3','Col':5,'Row':15,'Format':'numberic','Value':'255510000','TargetCode':''}</v>
      </c>
    </row>
    <row r="218" spans="1:1" x14ac:dyDescent="0.25">
      <c r="A218" t="str">
        <f>CONCATENATE("{'SheetId':'5ca8c4ee-b8a7-4cfd-b34f-43f723c1d20d'",",","'UId':'48d91216-04ae-469f-9e24-22171fe28dc8'",",'Col':",COLUMN(BCTinhHinhTaiChinh_06105!C16),",'Row':",ROW(BCTinhHinhTaiChinh_06105!C16),",","'Format':'string'",",'Value':'",SUBSTITUTE(BCTinhHinhTaiChinh_06105!C16,"'","\'"),"','TargetCode':''}")</f>
        <v>{'SheetId':'5ca8c4ee-b8a7-4cfd-b34f-43f723c1d20d','UId':'48d91216-04ae-469f-9e24-22171fe28dc8','Col':3,'Row':16,'Format':'string','Value':'','TargetCode':''}</v>
      </c>
    </row>
    <row r="219" spans="1:1" x14ac:dyDescent="0.25">
      <c r="A219" t="str">
        <f>CONCATENATE("{'SheetId':'5ca8c4ee-b8a7-4cfd-b34f-43f723c1d20d'",",","'UId':'3b378ccf-8e0f-424f-8d0d-0b2daa559854'",",'Col':",COLUMN(BCTinhHinhTaiChinh_06105!D16),",'Row':",ROW(BCTinhHinhTaiChinh_06105!D16),",","'Format':'numberic'",",'Value':'",SUBSTITUTE(BCTinhHinhTaiChinh_06105!D16,"'","\'"),"','TargetCode':''}")</f>
        <v>{'SheetId':'5ca8c4ee-b8a7-4cfd-b34f-43f723c1d20d','UId':'3b378ccf-8e0f-424f-8d0d-0b2daa559854','Col':4,'Row':16,'Format':'numberic','Value':'0','TargetCode':''}</v>
      </c>
    </row>
    <row r="220" spans="1:1" x14ac:dyDescent="0.25">
      <c r="A220" t="str">
        <f>CONCATENATE("{'SheetId':'5ca8c4ee-b8a7-4cfd-b34f-43f723c1d20d'",",","'UId':'bddc1dbe-abc7-4aa2-8cd5-afa8c3613640'",",'Col':",COLUMN(BCTinhHinhTaiChinh_06105!E16),",'Row':",ROW(BCTinhHinhTaiChinh_06105!E16),",","'Format':'numberic'",",'Value':'",SUBSTITUTE(BCTinhHinhTaiChinh_06105!E16,"'","\'"),"','TargetCode':''}")</f>
        <v>{'SheetId':'5ca8c4ee-b8a7-4cfd-b34f-43f723c1d20d','UId':'bddc1dbe-abc7-4aa2-8cd5-afa8c3613640','Col':5,'Row':16,'Format':'numberic','Value':'0','TargetCode':''}</v>
      </c>
    </row>
    <row r="221" spans="1:1" x14ac:dyDescent="0.25">
      <c r="A221" t="str">
        <f>CONCATENATE("{'SheetId':'5ca8c4ee-b8a7-4cfd-b34f-43f723c1d20d'",",","'UId':'d050c1dd-2c58-4087-87f2-7bdf905130a9'",",'Col':",COLUMN(BCTinhHinhTaiChinh_06105!C17),",'Row':",ROW(BCTinhHinhTaiChinh_06105!C17),",","'Format':'string'",",'Value':'",SUBSTITUTE(BCTinhHinhTaiChinh_06105!C17,"'","\'"),"','TargetCode':''}")</f>
        <v>{'SheetId':'5ca8c4ee-b8a7-4cfd-b34f-43f723c1d20d','UId':'d050c1dd-2c58-4087-87f2-7bdf905130a9','Col':3,'Row':17,'Format':'string','Value':'','TargetCode':''}</v>
      </c>
    </row>
    <row r="222" spans="1:1" x14ac:dyDescent="0.25">
      <c r="A222" t="str">
        <f>CONCATENATE("{'SheetId':'5ca8c4ee-b8a7-4cfd-b34f-43f723c1d20d'",",","'UId':'de88c083-4fdd-4aeb-a9ca-2390f8b3c4f0'",",'Col':",COLUMN(BCTinhHinhTaiChinh_06105!D17),",'Row':",ROW(BCTinhHinhTaiChinh_06105!D17),",","'Format':'numberic'",",'Value':'",SUBSTITUTE(BCTinhHinhTaiChinh_06105!D17,"'","\'"),"','TargetCode':''}")</f>
        <v>{'SheetId':'5ca8c4ee-b8a7-4cfd-b34f-43f723c1d20d','UId':'de88c083-4fdd-4aeb-a9ca-2390f8b3c4f0','Col':4,'Row':17,'Format':'numberic','Value':'0','TargetCode':''}</v>
      </c>
    </row>
    <row r="223" spans="1:1" x14ac:dyDescent="0.25">
      <c r="A223" t="str">
        <f>CONCATENATE("{'SheetId':'5ca8c4ee-b8a7-4cfd-b34f-43f723c1d20d'",",","'UId':'9c0b055c-06c2-4503-a5ac-c163e67ff53a'",",'Col':",COLUMN(BCTinhHinhTaiChinh_06105!E17),",'Row':",ROW(BCTinhHinhTaiChinh_06105!E17),",","'Format':'numberic'",",'Value':'",SUBSTITUTE(BCTinhHinhTaiChinh_06105!E17,"'","\'"),"','TargetCode':''}")</f>
        <v>{'SheetId':'5ca8c4ee-b8a7-4cfd-b34f-43f723c1d20d','UId':'9c0b055c-06c2-4503-a5ac-c163e67ff53a','Col':5,'Row':17,'Format':'numberic','Value':'0','TargetCode':''}</v>
      </c>
    </row>
    <row r="224" spans="1:1" x14ac:dyDescent="0.25">
      <c r="A224" t="str">
        <f>CONCATENATE("{'SheetId':'5ca8c4ee-b8a7-4cfd-b34f-43f723c1d20d'",",","'UId':'8fceb95b-3c3d-48aa-9aa8-98d0c693533c'",",'Col':",COLUMN(BCTinhHinhTaiChinh_06105!C18),",'Row':",ROW(BCTinhHinhTaiChinh_06105!C18),",","'Format':'string'",",'Value':'",SUBSTITUTE(BCTinhHinhTaiChinh_06105!C18,"'","\'"),"','TargetCode':''}")</f>
        <v>{'SheetId':'5ca8c4ee-b8a7-4cfd-b34f-43f723c1d20d','UId':'8fceb95b-3c3d-48aa-9aa8-98d0c693533c','Col':3,'Row':18,'Format':'string','Value':'','TargetCode':''}</v>
      </c>
    </row>
    <row r="225" spans="1:1" x14ac:dyDescent="0.25">
      <c r="A225" t="str">
        <f>CONCATENATE("{'SheetId':'5ca8c4ee-b8a7-4cfd-b34f-43f723c1d20d'",",","'UId':'7e0c86ad-1373-4514-97f0-3faf75c2e507'",",'Col':",COLUMN(BCTinhHinhTaiChinh_06105!D18),",'Row':",ROW(BCTinhHinhTaiChinh_06105!D18),",","'Format':'numberic'",",'Value':'",SUBSTITUTE(BCTinhHinhTaiChinh_06105!D18,"'","\'"),"','TargetCode':''}")</f>
        <v>{'SheetId':'5ca8c4ee-b8a7-4cfd-b34f-43f723c1d20d','UId':'7e0c86ad-1373-4514-97f0-3faf75c2e507','Col':4,'Row':18,'Format':'numberic','Value':'303039023725','TargetCode':''}</v>
      </c>
    </row>
    <row r="226" spans="1:1" x14ac:dyDescent="0.25">
      <c r="A226" t="str">
        <f>CONCATENATE("{'SheetId':'5ca8c4ee-b8a7-4cfd-b34f-43f723c1d20d'",",","'UId':'5ea3f2c7-3d75-44f1-b59d-5df6d551fec3'",",'Col':",COLUMN(BCTinhHinhTaiChinh_06105!E18),",'Row':",ROW(BCTinhHinhTaiChinh_06105!E18),",","'Format':'numberic'",",'Value':'",SUBSTITUTE(BCTinhHinhTaiChinh_06105!E18,"'","\'"),"','TargetCode':''}")</f>
        <v>{'SheetId':'5ca8c4ee-b8a7-4cfd-b34f-43f723c1d20d','UId':'5ea3f2c7-3d75-44f1-b59d-5df6d551fec3','Col':5,'Row':18,'Format':'numberic','Value':'257129606119','TargetCode':''}</v>
      </c>
    </row>
    <row r="227" spans="1:1" x14ac:dyDescent="0.25">
      <c r="A227" t="str">
        <f>CONCATENATE("{'SheetId':'5ca8c4ee-b8a7-4cfd-b34f-43f723c1d20d'",",","'UId':'16b2a550-fe9b-4e7d-bcc4-9ec82e1a4689'",",'Col':",COLUMN(BCTinhHinhTaiChinh_06105!C19),",'Row':",ROW(BCTinhHinhTaiChinh_06105!C19),",","'Format':'string'",",'Value':'",SUBSTITUTE(BCTinhHinhTaiChinh_06105!C19,"'","\'"),"','TargetCode':''}")</f>
        <v>{'SheetId':'5ca8c4ee-b8a7-4cfd-b34f-43f723c1d20d','UId':'16b2a550-fe9b-4e7d-bcc4-9ec82e1a4689','Col':3,'Row':19,'Format':'string','Value':'','TargetCode':''}</v>
      </c>
    </row>
    <row r="228" spans="1:1" x14ac:dyDescent="0.25">
      <c r="A228" t="str">
        <f>CONCATENATE("{'SheetId':'5ca8c4ee-b8a7-4cfd-b34f-43f723c1d20d'",",","'UId':'85ea42a8-ca26-4290-9d4e-2f0ab7bece49'",",'Col':",COLUMN(BCTinhHinhTaiChinh_06105!D19),",'Row':",ROW(BCTinhHinhTaiChinh_06105!D19),",","'Format':'numberic'",",'Value':'",SUBSTITUTE(BCTinhHinhTaiChinh_06105!D19,"'","\'"),"','TargetCode':''}")</f>
        <v>{'SheetId':'5ca8c4ee-b8a7-4cfd-b34f-43f723c1d20d','UId':'85ea42a8-ca26-4290-9d4e-2f0ab7bece49','Col':4,'Row':19,'Format':'numberic','Value':'','TargetCode':''}</v>
      </c>
    </row>
    <row r="229" spans="1:1" x14ac:dyDescent="0.25">
      <c r="A229" t="str">
        <f>CONCATENATE("{'SheetId':'5ca8c4ee-b8a7-4cfd-b34f-43f723c1d20d'",",","'UId':'c4fb93a1-170b-4107-8cab-166c1784e730'",",'Col':",COLUMN(BCTinhHinhTaiChinh_06105!E19),",'Row':",ROW(BCTinhHinhTaiChinh_06105!E19),",","'Format':'numberic'",",'Value':'",SUBSTITUTE(BCTinhHinhTaiChinh_06105!E19,"'","\'"),"','TargetCode':''}")</f>
        <v>{'SheetId':'5ca8c4ee-b8a7-4cfd-b34f-43f723c1d20d','UId':'c4fb93a1-170b-4107-8cab-166c1784e730','Col':5,'Row':19,'Format':'numberic','Value':'','TargetCode':''}</v>
      </c>
    </row>
    <row r="230" spans="1:1" x14ac:dyDescent="0.25">
      <c r="A230" t="str">
        <f>CONCATENATE("{'SheetId':'5ca8c4ee-b8a7-4cfd-b34f-43f723c1d20d'",",","'UId':'acdb501b-8dd2-4aa6-9a1d-aa6fba8f66e1'",",'Col':",COLUMN(BCTinhHinhTaiChinh_06105!C20),",'Row':",ROW(BCTinhHinhTaiChinh_06105!C20),",","'Format':'string'",",'Value':'",SUBSTITUTE(BCTinhHinhTaiChinh_06105!C20,"'","\'"),"','TargetCode':''}")</f>
        <v>{'SheetId':'5ca8c4ee-b8a7-4cfd-b34f-43f723c1d20d','UId':'acdb501b-8dd2-4aa6-9a1d-aa6fba8f66e1','Col':3,'Row':20,'Format':'string','Value':'','TargetCode':''}</v>
      </c>
    </row>
    <row r="231" spans="1:1" x14ac:dyDescent="0.25">
      <c r="A231" t="str">
        <f>CONCATENATE("{'SheetId':'5ca8c4ee-b8a7-4cfd-b34f-43f723c1d20d'",",","'UId':'b3a49ab8-769f-44f0-a3c4-d67d2cba5409'",",'Col':",COLUMN(BCTinhHinhTaiChinh_06105!D20),",'Row':",ROW(BCTinhHinhTaiChinh_06105!D20),",","'Format':'numberic'",",'Value':'",SUBSTITUTE(BCTinhHinhTaiChinh_06105!D20,"'","\'"),"','TargetCode':''}")</f>
        <v>{'SheetId':'5ca8c4ee-b8a7-4cfd-b34f-43f723c1d20d','UId':'b3a49ab8-769f-44f0-a3c4-d67d2cba5409','Col':4,'Row':20,'Format':'numberic','Value':'0','TargetCode':''}</v>
      </c>
    </row>
    <row r="232" spans="1:1" x14ac:dyDescent="0.25">
      <c r="A232" t="str">
        <f>CONCATENATE("{'SheetId':'5ca8c4ee-b8a7-4cfd-b34f-43f723c1d20d'",",","'UId':'52ec33f1-bd42-47be-9c63-049bd8c99bb4'",",'Col':",COLUMN(BCTinhHinhTaiChinh_06105!E20),",'Row':",ROW(BCTinhHinhTaiChinh_06105!E20),",","'Format':'numberic'",",'Value':'",SUBSTITUTE(BCTinhHinhTaiChinh_06105!E20,"'","\'"),"','TargetCode':''}")</f>
        <v>{'SheetId':'5ca8c4ee-b8a7-4cfd-b34f-43f723c1d20d','UId':'52ec33f1-bd42-47be-9c63-049bd8c99bb4','Col':5,'Row':20,'Format':'numberic','Value':'0','TargetCode':''}</v>
      </c>
    </row>
    <row r="233" spans="1:1" x14ac:dyDescent="0.25">
      <c r="A233" t="str">
        <f>CONCATENATE("{'SheetId':'5ca8c4ee-b8a7-4cfd-b34f-43f723c1d20d'",",","'UId':'d2bd03f5-5621-4a7e-adc9-73d110f1e1bb'",",'Col':",COLUMN(BCTinhHinhTaiChinh_06105!C21),",'Row':",ROW(BCTinhHinhTaiChinh_06105!C21),",","'Format':'string'",",'Value':'",SUBSTITUTE(BCTinhHinhTaiChinh_06105!C21,"'","\'"),"','TargetCode':''}")</f>
        <v>{'SheetId':'5ca8c4ee-b8a7-4cfd-b34f-43f723c1d20d','UId':'d2bd03f5-5621-4a7e-adc9-73d110f1e1bb','Col':3,'Row':21,'Format':'string','Value':'','TargetCode':''}</v>
      </c>
    </row>
    <row r="234" spans="1:1" x14ac:dyDescent="0.25">
      <c r="A234" t="str">
        <f>CONCATENATE("{'SheetId':'5ca8c4ee-b8a7-4cfd-b34f-43f723c1d20d'",",","'UId':'777314ed-8433-47f6-beca-a90b2ea3bb0c'",",'Col':",COLUMN(BCTinhHinhTaiChinh_06105!D21),",'Row':",ROW(BCTinhHinhTaiChinh_06105!D21),",","'Format':'numberic'",",'Value':'",SUBSTITUTE(BCTinhHinhTaiChinh_06105!D21,"'","\'"),"','TargetCode':''}")</f>
        <v>{'SheetId':'5ca8c4ee-b8a7-4cfd-b34f-43f723c1d20d','UId':'777314ed-8433-47f6-beca-a90b2ea3bb0c','Col':4,'Row':21,'Format':'numberic','Value':'0','TargetCode':''}</v>
      </c>
    </row>
    <row r="235" spans="1:1" x14ac:dyDescent="0.25">
      <c r="A235" t="str">
        <f>CONCATENATE("{'SheetId':'5ca8c4ee-b8a7-4cfd-b34f-43f723c1d20d'",",","'UId':'988cf667-ab49-40bb-b00d-b6a104a6f85d'",",'Col':",COLUMN(BCTinhHinhTaiChinh_06105!E21),",'Row':",ROW(BCTinhHinhTaiChinh_06105!E21),",","'Format':'numberic'",",'Value':'",SUBSTITUTE(BCTinhHinhTaiChinh_06105!E21,"'","\'"),"','TargetCode':''}")</f>
        <v>{'SheetId':'5ca8c4ee-b8a7-4cfd-b34f-43f723c1d20d','UId':'988cf667-ab49-40bb-b00d-b6a104a6f85d','Col':5,'Row':21,'Format':'numberic','Value':'0','TargetCode':''}</v>
      </c>
    </row>
    <row r="236" spans="1:1" x14ac:dyDescent="0.25">
      <c r="A236" t="str">
        <f>CONCATENATE("{'SheetId':'5ca8c4ee-b8a7-4cfd-b34f-43f723c1d20d'",",","'UId':'626fa20e-c8e0-4a49-bb15-b611ed66d690'",",'Col':",COLUMN(BCTinhHinhTaiChinh_06105!C22),",'Row':",ROW(BCTinhHinhTaiChinh_06105!C22),",","'Format':'string'",",'Value':'",SUBSTITUTE(BCTinhHinhTaiChinh_06105!C22,"'","\'"),"','TargetCode':''}")</f>
        <v>{'SheetId':'5ca8c4ee-b8a7-4cfd-b34f-43f723c1d20d','UId':'626fa20e-c8e0-4a49-bb15-b611ed66d690','Col':3,'Row':22,'Format':'string','Value':'','TargetCode':''}</v>
      </c>
    </row>
    <row r="237" spans="1:1" x14ac:dyDescent="0.25">
      <c r="A237" t="str">
        <f>CONCATENATE("{'SheetId':'5ca8c4ee-b8a7-4cfd-b34f-43f723c1d20d'",",","'UId':'3321c5ad-cc2a-40fc-afb1-061e80eedb2d'",",'Col':",COLUMN(BCTinhHinhTaiChinh_06105!D22),",'Row':",ROW(BCTinhHinhTaiChinh_06105!D22),",","'Format':'numberic'",",'Value':'",SUBSTITUTE(BCTinhHinhTaiChinh_06105!D22,"'","\'"),"','TargetCode':''}")</f>
        <v>{'SheetId':'5ca8c4ee-b8a7-4cfd-b34f-43f723c1d20d','UId':'3321c5ad-cc2a-40fc-afb1-061e80eedb2d','Col':4,'Row':22,'Format':'numberic','Value':'334745977','TargetCode':''}</v>
      </c>
    </row>
    <row r="238" spans="1:1" x14ac:dyDescent="0.25">
      <c r="A238" t="str">
        <f>CONCATENATE("{'SheetId':'5ca8c4ee-b8a7-4cfd-b34f-43f723c1d20d'",",","'UId':'42e5236c-9363-47a8-b42b-5b4aa26dd159'",",'Col':",COLUMN(BCTinhHinhTaiChinh_06105!E22),",'Row':",ROW(BCTinhHinhTaiChinh_06105!E22),",","'Format':'numberic'",",'Value':'",SUBSTITUTE(BCTinhHinhTaiChinh_06105!E22,"'","\'"),"','TargetCode':''}")</f>
        <v>{'SheetId':'5ca8c4ee-b8a7-4cfd-b34f-43f723c1d20d','UId':'42e5236c-9363-47a8-b42b-5b4aa26dd159','Col':5,'Row':22,'Format':'numberic','Value':'139934266','TargetCode':''}</v>
      </c>
    </row>
    <row r="239" spans="1:1" x14ac:dyDescent="0.25">
      <c r="A239" t="str">
        <f>CONCATENATE("{'SheetId':'5ca8c4ee-b8a7-4cfd-b34f-43f723c1d20d'",",","'UId':'b2ddc811-de81-4421-b6e9-e6e0aafee633'",",'Col':",COLUMN(BCTinhHinhTaiChinh_06105!C23),",'Row':",ROW(BCTinhHinhTaiChinh_06105!C23),",","'Format':'string'",",'Value':'",SUBSTITUTE(BCTinhHinhTaiChinh_06105!C23,"'","\'"),"','TargetCode':''}")</f>
        <v>{'SheetId':'5ca8c4ee-b8a7-4cfd-b34f-43f723c1d20d','UId':'b2ddc811-de81-4421-b6e9-e6e0aafee633','Col':3,'Row':23,'Format':'string','Value':'','TargetCode':''}</v>
      </c>
    </row>
    <row r="240" spans="1:1" x14ac:dyDescent="0.25">
      <c r="A240" t="str">
        <f>CONCATENATE("{'SheetId':'5ca8c4ee-b8a7-4cfd-b34f-43f723c1d20d'",",","'UId':'ca58cbba-98b3-49a4-9da9-393869356c26'",",'Col':",COLUMN(BCTinhHinhTaiChinh_06105!D23),",'Row':",ROW(BCTinhHinhTaiChinh_06105!D23),",","'Format':'numberic'",",'Value':'",SUBSTITUTE(BCTinhHinhTaiChinh_06105!D23,"'","\'"),"','TargetCode':''}")</f>
        <v>{'SheetId':'5ca8c4ee-b8a7-4cfd-b34f-43f723c1d20d','UId':'ca58cbba-98b3-49a4-9da9-393869356c26','Col':4,'Row':23,'Format':'numberic','Value':'40077721','TargetCode':''}</v>
      </c>
    </row>
    <row r="241" spans="1:1" x14ac:dyDescent="0.25">
      <c r="A241" t="str">
        <f>CONCATENATE("{'SheetId':'5ca8c4ee-b8a7-4cfd-b34f-43f723c1d20d'",",","'UId':'ba14a456-c472-4698-ac5e-238c3081cf55'",",'Col':",COLUMN(BCTinhHinhTaiChinh_06105!E23),",'Row':",ROW(BCTinhHinhTaiChinh_06105!E23),",","'Format':'numberic'",",'Value':'",SUBSTITUTE(BCTinhHinhTaiChinh_06105!E23,"'","\'"),"','TargetCode':''}")</f>
        <v>{'SheetId':'5ca8c4ee-b8a7-4cfd-b34f-43f723c1d20d','UId':'ba14a456-c472-4698-ac5e-238c3081cf55','Col':5,'Row':23,'Format':'numberic','Value':'24737762','TargetCode':''}</v>
      </c>
    </row>
    <row r="242" spans="1:1" x14ac:dyDescent="0.25">
      <c r="A242" t="str">
        <f>CONCATENATE("{'SheetId':'5ca8c4ee-b8a7-4cfd-b34f-43f723c1d20d'",",","'UId':'e9559566-5b34-4c2b-b78c-e87999a48afc'",",'Col':",COLUMN(BCTinhHinhTaiChinh_06105!C24),",'Row':",ROW(BCTinhHinhTaiChinh_06105!C24),",","'Format':'string'",",'Value':'",SUBSTITUTE(BCTinhHinhTaiChinh_06105!C24,"'","\'"),"','TargetCode':''}")</f>
        <v>{'SheetId':'5ca8c4ee-b8a7-4cfd-b34f-43f723c1d20d','UId':'e9559566-5b34-4c2b-b78c-e87999a48afc','Col':3,'Row':24,'Format':'string','Value':'','TargetCode':''}</v>
      </c>
    </row>
    <row r="243" spans="1:1" x14ac:dyDescent="0.25">
      <c r="A243" t="str">
        <f>CONCATENATE("{'SheetId':'5ca8c4ee-b8a7-4cfd-b34f-43f723c1d20d'",",","'UId':'1cc19574-a596-49ed-abda-59329314ed5a'",",'Col':",COLUMN(BCTinhHinhTaiChinh_06105!D24),",'Row':",ROW(BCTinhHinhTaiChinh_06105!D24),",","'Format':'numberic'",",'Value':'",SUBSTITUTE(BCTinhHinhTaiChinh_06105!D24,"'","\'"),"','TargetCode':''}")</f>
        <v>{'SheetId':'5ca8c4ee-b8a7-4cfd-b34f-43f723c1d20d','UId':'1cc19574-a596-49ed-abda-59329314ed5a','Col':4,'Row':24,'Format':'numberic','Value':'0','TargetCode':''}</v>
      </c>
    </row>
    <row r="244" spans="1:1" x14ac:dyDescent="0.25">
      <c r="A244" t="str">
        <f>CONCATENATE("{'SheetId':'5ca8c4ee-b8a7-4cfd-b34f-43f723c1d20d'",",","'UId':'078568e9-620f-436b-bc66-ca4eaa29bcd7'",",'Col':",COLUMN(BCTinhHinhTaiChinh_06105!E24),",'Row':",ROW(BCTinhHinhTaiChinh_06105!E24),",","'Format':'numberic'",",'Value':'",SUBSTITUTE(BCTinhHinhTaiChinh_06105!E24,"'","\'"),"','TargetCode':''}")</f>
        <v>{'SheetId':'5ca8c4ee-b8a7-4cfd-b34f-43f723c1d20d','UId':'078568e9-620f-436b-bc66-ca4eaa29bcd7','Col':5,'Row':24,'Format':'numberic','Value':'0','TargetCode':''}</v>
      </c>
    </row>
    <row r="245" spans="1:1" x14ac:dyDescent="0.25">
      <c r="A245" t="str">
        <f>CONCATENATE("{'SheetId':'5ca8c4ee-b8a7-4cfd-b34f-43f723c1d20d'",",","'UId':'f399e73b-8932-4052-af2c-60430a24d9a4'",",'Col':",COLUMN(BCTinhHinhTaiChinh_06105!C25),",'Row':",ROW(BCTinhHinhTaiChinh_06105!C25),",","'Format':'string'",",'Value':'",SUBSTITUTE(BCTinhHinhTaiChinh_06105!C25,"'","\'"),"','TargetCode':''}")</f>
        <v>{'SheetId':'5ca8c4ee-b8a7-4cfd-b34f-43f723c1d20d','UId':'f399e73b-8932-4052-af2c-60430a24d9a4','Col':3,'Row':25,'Format':'string','Value':'','TargetCode':''}</v>
      </c>
    </row>
    <row r="246" spans="1:1" x14ac:dyDescent="0.25">
      <c r="A246" t="str">
        <f>CONCATENATE("{'SheetId':'5ca8c4ee-b8a7-4cfd-b34f-43f723c1d20d'",",","'UId':'9084a6ca-8099-40ed-ae15-d176f5575c78'",",'Col':",COLUMN(BCTinhHinhTaiChinh_06105!D25),",'Row':",ROW(BCTinhHinhTaiChinh_06105!D25),",","'Format':'numberic'",",'Value':'",SUBSTITUTE(BCTinhHinhTaiChinh_06105!D25,"'","\'"),"','TargetCode':''}")</f>
        <v>{'SheetId':'5ca8c4ee-b8a7-4cfd-b34f-43f723c1d20d','UId':'9084a6ca-8099-40ed-ae15-d176f5575c78','Col':4,'Row':25,'Format':'numberic','Value':'144000000','TargetCode':''}</v>
      </c>
    </row>
    <row r="247" spans="1:1" x14ac:dyDescent="0.25">
      <c r="A247" t="str">
        <f>CONCATENATE("{'SheetId':'5ca8c4ee-b8a7-4cfd-b34f-43f723c1d20d'",",","'UId':'2b8654a5-fa3a-47e2-b6aa-d98b3ab50717'",",'Col':",COLUMN(BCTinhHinhTaiChinh_06105!E25),",'Row':",ROW(BCTinhHinhTaiChinh_06105!E25),",","'Format':'numberic'",",'Value':'",SUBSTITUTE(BCTinhHinhTaiChinh_06105!E25,"'","\'"),"','TargetCode':''}")</f>
        <v>{'SheetId':'5ca8c4ee-b8a7-4cfd-b34f-43f723c1d20d','UId':'2b8654a5-fa3a-47e2-b6aa-d98b3ab50717','Col':5,'Row':25,'Format':'numberic','Value':'138857143','TargetCode':''}</v>
      </c>
    </row>
    <row r="248" spans="1:1" x14ac:dyDescent="0.25">
      <c r="A248" t="str">
        <f>CONCATENATE("{'SheetId':'5ca8c4ee-b8a7-4cfd-b34f-43f723c1d20d'",",","'UId':'2621a98e-b5b9-4b86-9345-1bc31102a122'",",'Col':",COLUMN(BCTinhHinhTaiChinh_06105!C26),",'Row':",ROW(BCTinhHinhTaiChinh_06105!C26),",","'Format':'string'",",'Value':'",SUBSTITUTE(BCTinhHinhTaiChinh_06105!C26,"'","\'"),"','TargetCode':''}")</f>
        <v>{'SheetId':'5ca8c4ee-b8a7-4cfd-b34f-43f723c1d20d','UId':'2621a98e-b5b9-4b86-9345-1bc31102a122','Col':3,'Row':26,'Format':'string','Value':'','TargetCode':''}</v>
      </c>
    </row>
    <row r="249" spans="1:1" x14ac:dyDescent="0.25">
      <c r="A249" t="str">
        <f>CONCATENATE("{'SheetId':'5ca8c4ee-b8a7-4cfd-b34f-43f723c1d20d'",",","'UId':'46e43a64-dfba-43ba-b9bf-ecc5f455b6ba'",",'Col':",COLUMN(BCTinhHinhTaiChinh_06105!D26),",'Row':",ROW(BCTinhHinhTaiChinh_06105!D26),",","'Format':'numberic'",",'Value':'",SUBSTITUTE(BCTinhHinhTaiChinh_06105!D26,"'","\'"),"','TargetCode':''}")</f>
        <v>{'SheetId':'5ca8c4ee-b8a7-4cfd-b34f-43f723c1d20d','UId':'46e43a64-dfba-43ba-b9bf-ecc5f455b6ba','Col':4,'Row':26,'Format':'numberic','Value':'471403626','TargetCode':''}</v>
      </c>
    </row>
    <row r="250" spans="1:1" x14ac:dyDescent="0.25">
      <c r="A250" t="str">
        <f>CONCATENATE("{'SheetId':'5ca8c4ee-b8a7-4cfd-b34f-43f723c1d20d'",",","'UId':'dcd217af-892e-4c67-b714-3319381669b6'",",'Col':",COLUMN(BCTinhHinhTaiChinh_06105!E26),",'Row':",ROW(BCTinhHinhTaiChinh_06105!E26),",","'Format':'numberic'",",'Value':'",SUBSTITUTE(BCTinhHinhTaiChinh_06105!E26,"'","\'"),"','TargetCode':''}")</f>
        <v>{'SheetId':'5ca8c4ee-b8a7-4cfd-b34f-43f723c1d20d','UId':'dcd217af-892e-4c67-b714-3319381669b6','Col':5,'Row':26,'Format':'numberic','Value':'6525068851','TargetCode':''}</v>
      </c>
    </row>
    <row r="251" spans="1:1" x14ac:dyDescent="0.25">
      <c r="A251" t="str">
        <f>CONCATENATE("{'SheetId':'5ca8c4ee-b8a7-4cfd-b34f-43f723c1d20d'",",","'UId':'24f15ee5-1c58-4e36-8ed6-9bbf681292f1'",",'Col':",COLUMN(BCTinhHinhTaiChinh_06105!C27),",'Row':",ROW(BCTinhHinhTaiChinh_06105!C27),",","'Format':'string'",",'Value':'",SUBSTITUTE(BCTinhHinhTaiChinh_06105!C27,"'","\'"),"','TargetCode':''}")</f>
        <v>{'SheetId':'5ca8c4ee-b8a7-4cfd-b34f-43f723c1d20d','UId':'24f15ee5-1c58-4e36-8ed6-9bbf681292f1','Col':3,'Row':27,'Format':'string','Value':'','TargetCode':''}</v>
      </c>
    </row>
    <row r="252" spans="1:1" x14ac:dyDescent="0.25">
      <c r="A252" t="str">
        <f>CONCATENATE("{'SheetId':'5ca8c4ee-b8a7-4cfd-b34f-43f723c1d20d'",",","'UId':'f0778966-a99c-4665-b139-914f0259e878'",",'Col':",COLUMN(BCTinhHinhTaiChinh_06105!D27),",'Row':",ROW(BCTinhHinhTaiChinh_06105!D27),",","'Format':'numberic'",",'Value':'",SUBSTITUTE(BCTinhHinhTaiChinh_06105!D27,"'","\'"),"','TargetCode':''}")</f>
        <v>{'SheetId':'5ca8c4ee-b8a7-4cfd-b34f-43f723c1d20d','UId':'f0778966-a99c-4665-b139-914f0259e878','Col':4,'Row':27,'Format':'numberic','Value':'2622489398','TargetCode':''}</v>
      </c>
    </row>
    <row r="253" spans="1:1" x14ac:dyDescent="0.25">
      <c r="A253" t="str">
        <f>CONCATENATE("{'SheetId':'5ca8c4ee-b8a7-4cfd-b34f-43f723c1d20d'",",","'UId':'c30cedec-5164-4afb-80a6-60bab974327e'",",'Col':",COLUMN(BCTinhHinhTaiChinh_06105!E27),",'Row':",ROW(BCTinhHinhTaiChinh_06105!E27),",","'Format':'numberic'",",'Value':'",SUBSTITUTE(BCTinhHinhTaiChinh_06105!E27,"'","\'"),"','TargetCode':''}")</f>
        <v>{'SheetId':'5ca8c4ee-b8a7-4cfd-b34f-43f723c1d20d','UId':'c30cedec-5164-4afb-80a6-60bab974327e','Col':5,'Row':27,'Format':'numberic','Value':'1511891832','TargetCode':''}</v>
      </c>
    </row>
    <row r="254" spans="1:1" x14ac:dyDescent="0.25">
      <c r="A254" t="str">
        <f>CONCATENATE("{'SheetId':'5ca8c4ee-b8a7-4cfd-b34f-43f723c1d20d'",",","'UId':'1fda622d-188d-47be-93f1-33ff2dabe2e4'",",'Col':",COLUMN(BCTinhHinhTaiChinh_06105!C28),",'Row':",ROW(BCTinhHinhTaiChinh_06105!C28),",","'Format':'string'",",'Value':'",SUBSTITUTE(BCTinhHinhTaiChinh_06105!C28,"'","\'"),"','TargetCode':''}")</f>
        <v>{'SheetId':'5ca8c4ee-b8a7-4cfd-b34f-43f723c1d20d','UId':'1fda622d-188d-47be-93f1-33ff2dabe2e4','Col':3,'Row':28,'Format':'string','Value':'','TargetCode':''}</v>
      </c>
    </row>
    <row r="255" spans="1:1" x14ac:dyDescent="0.25">
      <c r="A255" t="str">
        <f>CONCATENATE("{'SheetId':'5ca8c4ee-b8a7-4cfd-b34f-43f723c1d20d'",",","'UId':'f5903d18-a6f2-4e64-b1bc-f205ca12ab6e'",",'Col':",COLUMN(BCTinhHinhTaiChinh_06105!D28),",'Row':",ROW(BCTinhHinhTaiChinh_06105!D28),",","'Format':'numberic'",",'Value':'",SUBSTITUTE(BCTinhHinhTaiChinh_06105!D28,"'","\'"),"','TargetCode':''}")</f>
        <v>{'SheetId':'5ca8c4ee-b8a7-4cfd-b34f-43f723c1d20d','UId':'f5903d18-a6f2-4e64-b1bc-f205ca12ab6e','Col':4,'Row':28,'Format':'numberic','Value':'413643855','TargetCode':''}</v>
      </c>
    </row>
    <row r="256" spans="1:1" x14ac:dyDescent="0.25">
      <c r="A256" t="str">
        <f>CONCATENATE("{'SheetId':'5ca8c4ee-b8a7-4cfd-b34f-43f723c1d20d'",",","'UId':'2770d90b-1e87-40ec-b31b-002655263523'",",'Col':",COLUMN(BCTinhHinhTaiChinh_06105!E28),",'Row':",ROW(BCTinhHinhTaiChinh_06105!E28),",","'Format':'numberic'",",'Value':'",SUBSTITUTE(BCTinhHinhTaiChinh_06105!E28,"'","\'"),"','TargetCode':''}")</f>
        <v>{'SheetId':'5ca8c4ee-b8a7-4cfd-b34f-43f723c1d20d','UId':'2770d90b-1e87-40ec-b31b-002655263523','Col':5,'Row':28,'Format':'numberic','Value':'341936021','TargetCode':''}</v>
      </c>
    </row>
    <row r="257" spans="1:1" x14ac:dyDescent="0.25">
      <c r="A257" t="str">
        <f>CONCATENATE("{'SheetId':'5ca8c4ee-b8a7-4cfd-b34f-43f723c1d20d'",",","'UId':'39614021-0dad-451b-9f4b-a02ee2feca3b'",",'Col':",COLUMN(BCTinhHinhTaiChinh_06105!C29),",'Row':",ROW(BCTinhHinhTaiChinh_06105!C29),",","'Format':'string'",",'Value':'",SUBSTITUTE(BCTinhHinhTaiChinh_06105!C29,"'","\'"),"','TargetCode':''}")</f>
        <v>{'SheetId':'5ca8c4ee-b8a7-4cfd-b34f-43f723c1d20d','UId':'39614021-0dad-451b-9f4b-a02ee2feca3b','Col':3,'Row':29,'Format':'string','Value':'','TargetCode':''}</v>
      </c>
    </row>
    <row r="258" spans="1:1" x14ac:dyDescent="0.25">
      <c r="A258" t="str">
        <f>CONCATENATE("{'SheetId':'5ca8c4ee-b8a7-4cfd-b34f-43f723c1d20d'",",","'UId':'0cb41851-570e-445c-ad6c-14a8d02aaf12'",",'Col':",COLUMN(BCTinhHinhTaiChinh_06105!D29),",'Row':",ROW(BCTinhHinhTaiChinh_06105!D29),",","'Format':'numberic'",",'Value':'",SUBSTITUTE(BCTinhHinhTaiChinh_06105!D29,"'","\'"),"','TargetCode':''}")</f>
        <v>{'SheetId':'5ca8c4ee-b8a7-4cfd-b34f-43f723c1d20d','UId':'0cb41851-570e-445c-ad6c-14a8d02aaf12','Col':4,'Row':29,'Format':'numberic','Value':'0','TargetCode':''}</v>
      </c>
    </row>
    <row r="259" spans="1:1" x14ac:dyDescent="0.25">
      <c r="A259" t="str">
        <f>CONCATENATE("{'SheetId':'5ca8c4ee-b8a7-4cfd-b34f-43f723c1d20d'",",","'UId':'69517419-315f-4faf-8a12-3ff114244cb7'",",'Col':",COLUMN(BCTinhHinhTaiChinh_06105!E29),",'Row':",ROW(BCTinhHinhTaiChinh_06105!E29),",","'Format':'numberic'",",'Value':'",SUBSTITUTE(BCTinhHinhTaiChinh_06105!E29,"'","\'"),"','TargetCode':''}")</f>
        <v>{'SheetId':'5ca8c4ee-b8a7-4cfd-b34f-43f723c1d20d','UId':'69517419-315f-4faf-8a12-3ff114244cb7','Col':5,'Row':29,'Format':'numberic','Value':'0','TargetCode':''}</v>
      </c>
    </row>
    <row r="260" spans="1:1" x14ac:dyDescent="0.25">
      <c r="A260" t="str">
        <f>CONCATENATE("{'SheetId':'5ca8c4ee-b8a7-4cfd-b34f-43f723c1d20d'",",","'UId':'559575e2-8c12-4028-b00e-a24da93ec358'",",'Col':",COLUMN(BCTinhHinhTaiChinh_06105!C30),",'Row':",ROW(BCTinhHinhTaiChinh_06105!C30),",","'Format':'string'",",'Value':'",SUBSTITUTE(BCTinhHinhTaiChinh_06105!C30,"'","\'"),"','TargetCode':''}")</f>
        <v>{'SheetId':'5ca8c4ee-b8a7-4cfd-b34f-43f723c1d20d','UId':'559575e2-8c12-4028-b00e-a24da93ec358','Col':3,'Row':30,'Format':'string','Value':'','TargetCode':''}</v>
      </c>
    </row>
    <row r="261" spans="1:1" x14ac:dyDescent="0.25">
      <c r="A261" t="str">
        <f>CONCATENATE("{'SheetId':'5ca8c4ee-b8a7-4cfd-b34f-43f723c1d20d'",",","'UId':'f2d74e95-7333-4626-93ee-94cf504fa2a9'",",'Col':",COLUMN(BCTinhHinhTaiChinh_06105!D30),",'Row':",ROW(BCTinhHinhTaiChinh_06105!D30),",","'Format':'numberic'",",'Value':'",SUBSTITUTE(BCTinhHinhTaiChinh_06105!D30,"'","\'"),"','TargetCode':''}")</f>
        <v>{'SheetId':'5ca8c4ee-b8a7-4cfd-b34f-43f723c1d20d','UId':'f2d74e95-7333-4626-93ee-94cf504fa2a9','Col':4,'Row':30,'Format':'numberic','Value':'4026360577','TargetCode':''}</v>
      </c>
    </row>
    <row r="262" spans="1:1" x14ac:dyDescent="0.25">
      <c r="A262" t="str">
        <f>CONCATENATE("{'SheetId':'5ca8c4ee-b8a7-4cfd-b34f-43f723c1d20d'",",","'UId':'24ce480c-7a68-4534-b2b8-2ab01fb7aba9'",",'Col':",COLUMN(BCTinhHinhTaiChinh_06105!E30),",'Row':",ROW(BCTinhHinhTaiChinh_06105!E30),",","'Format':'numberic'",",'Value':'",SUBSTITUTE(BCTinhHinhTaiChinh_06105!E30,"'","\'"),"','TargetCode':''}")</f>
        <v>{'SheetId':'5ca8c4ee-b8a7-4cfd-b34f-43f723c1d20d','UId':'24ce480c-7a68-4534-b2b8-2ab01fb7aba9','Col':5,'Row':30,'Format':'numberic','Value':'8682425875','TargetCode':''}</v>
      </c>
    </row>
    <row r="263" spans="1:1" x14ac:dyDescent="0.25">
      <c r="A263" t="str">
        <f>CONCATENATE("{'SheetId':'5ca8c4ee-b8a7-4cfd-b34f-43f723c1d20d'",",","'UId':'be64ad04-78ab-4d85-8306-86704ba8a64c'",",'Col':",COLUMN(BCTinhHinhTaiChinh_06105!C31),",'Row':",ROW(BCTinhHinhTaiChinh_06105!C31),",","'Format':'string'",",'Value':'",SUBSTITUTE(BCTinhHinhTaiChinh_06105!C31,"'","\'"),"','TargetCode':''}")</f>
        <v>{'SheetId':'5ca8c4ee-b8a7-4cfd-b34f-43f723c1d20d','UId':'be64ad04-78ab-4d85-8306-86704ba8a64c','Col':3,'Row':31,'Format':'string','Value':'','TargetCode':''}</v>
      </c>
    </row>
    <row r="264" spans="1:1" x14ac:dyDescent="0.25">
      <c r="A264" t="str">
        <f>CONCATENATE("{'SheetId':'5ca8c4ee-b8a7-4cfd-b34f-43f723c1d20d'",",","'UId':'0f673f5b-d298-4fa6-9f0f-e67176ddba22'",",'Col':",COLUMN(BCTinhHinhTaiChinh_06105!D31),",'Row':",ROW(BCTinhHinhTaiChinh_06105!D31),",","'Format':'numberic'",",'Value':'",SUBSTITUTE(BCTinhHinhTaiChinh_06105!D31,"'","\'"),"','TargetCode':''}")</f>
        <v>{'SheetId':'5ca8c4ee-b8a7-4cfd-b34f-43f723c1d20d','UId':'0f673f5b-d298-4fa6-9f0f-e67176ddba22','Col':4,'Row':31,'Format':'numberic','Value':'299012663148','TargetCode':''}</v>
      </c>
    </row>
    <row r="265" spans="1:1" x14ac:dyDescent="0.25">
      <c r="A265" t="str">
        <f>CONCATENATE("{'SheetId':'5ca8c4ee-b8a7-4cfd-b34f-43f723c1d20d'",",","'UId':'bc170c99-f1f0-4594-85a5-ab7842a61335'",",'Col':",COLUMN(BCTinhHinhTaiChinh_06105!E31),",'Row':",ROW(BCTinhHinhTaiChinh_06105!E31),",","'Format':'numberic'",",'Value':'",SUBSTITUTE(BCTinhHinhTaiChinh_06105!E31,"'","\'"),"','TargetCode':''}")</f>
        <v>{'SheetId':'5ca8c4ee-b8a7-4cfd-b34f-43f723c1d20d','UId':'bc170c99-f1f0-4594-85a5-ab7842a61335','Col':5,'Row':31,'Format':'numberic','Value':'248447180244','TargetCode':''}</v>
      </c>
    </row>
    <row r="266" spans="1:1" x14ac:dyDescent="0.25">
      <c r="A266" t="str">
        <f>CONCATENATE("{'SheetId':'5ca8c4ee-b8a7-4cfd-b34f-43f723c1d20d'",",","'UId':'6bf11537-bf9f-40d7-b697-6546e9c9e734'",",'Col':",COLUMN(BCTinhHinhTaiChinh_06105!C32),",'Row':",ROW(BCTinhHinhTaiChinh_06105!C32),",","'Format':'string'",",'Value':'",SUBSTITUTE(BCTinhHinhTaiChinh_06105!C32,"'","\'"),"','TargetCode':''}")</f>
        <v>{'SheetId':'5ca8c4ee-b8a7-4cfd-b34f-43f723c1d20d','UId':'6bf11537-bf9f-40d7-b697-6546e9c9e734','Col':3,'Row':32,'Format':'string','Value':'','TargetCode':''}</v>
      </c>
    </row>
    <row r="267" spans="1:1" x14ac:dyDescent="0.25">
      <c r="A267" t="str">
        <f>CONCATENATE("{'SheetId':'5ca8c4ee-b8a7-4cfd-b34f-43f723c1d20d'",",","'UId':'b8785e29-9136-4539-8226-cf7bab199882'",",'Col':",COLUMN(BCTinhHinhTaiChinh_06105!D32),",'Row':",ROW(BCTinhHinhTaiChinh_06105!D32),",","'Format':'numberic'",",'Value':'",SUBSTITUTE(BCTinhHinhTaiChinh_06105!D32,"'","\'"),"','TargetCode':''}")</f>
        <v>{'SheetId':'5ca8c4ee-b8a7-4cfd-b34f-43f723c1d20d','UId':'b8785e29-9136-4539-8226-cf7bab199882','Col':4,'Row':32,'Format':'numberic','Value':'140812250200','TargetCode':''}</v>
      </c>
    </row>
    <row r="268" spans="1:1" x14ac:dyDescent="0.25">
      <c r="A268" t="str">
        <f>CONCATENATE("{'SheetId':'5ca8c4ee-b8a7-4cfd-b34f-43f723c1d20d'",",","'UId':'0aeca7d7-2111-4c3a-bf20-653a0ba13291'",",'Col':",COLUMN(BCTinhHinhTaiChinh_06105!E32),",'Row':",ROW(BCTinhHinhTaiChinh_06105!E32),",","'Format':'numberic'",",'Value':'",SUBSTITUTE(BCTinhHinhTaiChinh_06105!E32,"'","\'"),"','TargetCode':''}")</f>
        <v>{'SheetId':'5ca8c4ee-b8a7-4cfd-b34f-43f723c1d20d','UId':'0aeca7d7-2111-4c3a-bf20-653a0ba13291','Col':5,'Row':32,'Format':'numberic','Value':'120890143700','TargetCode':''}</v>
      </c>
    </row>
    <row r="269" spans="1:1" x14ac:dyDescent="0.25">
      <c r="A269" t="str">
        <f>CONCATENATE("{'SheetId':'5ca8c4ee-b8a7-4cfd-b34f-43f723c1d20d'",",","'UId':'77bddd50-ffb4-4706-981b-a256dd129d5c'",",'Col':",COLUMN(BCTinhHinhTaiChinh_06105!C33),",'Row':",ROW(BCTinhHinhTaiChinh_06105!C33),",","'Format':'string'",",'Value':'",SUBSTITUTE(BCTinhHinhTaiChinh_06105!C33,"'","\'"),"','TargetCode':''}")</f>
        <v>{'SheetId':'5ca8c4ee-b8a7-4cfd-b34f-43f723c1d20d','UId':'77bddd50-ffb4-4706-981b-a256dd129d5c','Col':3,'Row':33,'Format':'string','Value':'','TargetCode':''}</v>
      </c>
    </row>
    <row r="270" spans="1:1" x14ac:dyDescent="0.25">
      <c r="A270" t="str">
        <f>CONCATENATE("{'SheetId':'5ca8c4ee-b8a7-4cfd-b34f-43f723c1d20d'",",","'UId':'776d4786-e924-4c37-8989-758787a84a73'",",'Col':",COLUMN(BCTinhHinhTaiChinh_06105!D33),",'Row':",ROW(BCTinhHinhTaiChinh_06105!D33),",","'Format':'numberic'",",'Value':'",SUBSTITUTE(BCTinhHinhTaiChinh_06105!D33,"'","\'"),"','TargetCode':''}")</f>
        <v>{'SheetId':'5ca8c4ee-b8a7-4cfd-b34f-43f723c1d20d','UId':'776d4786-e924-4c37-8989-758787a84a73','Col':4,'Row':33,'Format':'numberic','Value':'1501438641900','TargetCode':''}</v>
      </c>
    </row>
    <row r="271" spans="1:1" x14ac:dyDescent="0.25">
      <c r="A271" t="str">
        <f>CONCATENATE("{'SheetId':'5ca8c4ee-b8a7-4cfd-b34f-43f723c1d20d'",",","'UId':'c5085a09-0f8c-43d3-bc0b-15199ce12055'",",'Col':",COLUMN(BCTinhHinhTaiChinh_06105!E33),",'Row':",ROW(BCTinhHinhTaiChinh_06105!E33),",","'Format':'numberic'",",'Value':'",SUBSTITUTE(BCTinhHinhTaiChinh_06105!E33,"'","\'"),"','TargetCode':''}")</f>
        <v>{'SheetId':'5ca8c4ee-b8a7-4cfd-b34f-43f723c1d20d','UId':'c5085a09-0f8c-43d3-bc0b-15199ce12055','Col':5,'Row':33,'Format':'numberic','Value':'1443464990000','TargetCode':''}</v>
      </c>
    </row>
    <row r="272" spans="1:1" x14ac:dyDescent="0.25">
      <c r="A272" t="str">
        <f>CONCATENATE("{'SheetId':'5ca8c4ee-b8a7-4cfd-b34f-43f723c1d20d'",",","'UId':'dad048e0-4c6c-4070-a5b3-d9b5c0c10c90'",",'Col':",COLUMN(BCTinhHinhTaiChinh_06105!C34),",'Row':",ROW(BCTinhHinhTaiChinh_06105!C34),",","'Format':'string'",",'Value':'",SUBSTITUTE(BCTinhHinhTaiChinh_06105!C34,"'","\'"),"','TargetCode':''}")</f>
        <v>{'SheetId':'5ca8c4ee-b8a7-4cfd-b34f-43f723c1d20d','UId':'dad048e0-4c6c-4070-a5b3-d9b5c0c10c90','Col':3,'Row':34,'Format':'string','Value':'','TargetCode':''}</v>
      </c>
    </row>
    <row r="273" spans="1:1" x14ac:dyDescent="0.25">
      <c r="A273" t="str">
        <f>CONCATENATE("{'SheetId':'5ca8c4ee-b8a7-4cfd-b34f-43f723c1d20d'",",","'UId':'b4372668-0a1e-41fc-9997-88d70fbd3f1c'",",'Col':",COLUMN(BCTinhHinhTaiChinh_06105!D34),",'Row':",ROW(BCTinhHinhTaiChinh_06105!D34),",","'Format':'numberic'",",'Value':'",SUBSTITUTE(BCTinhHinhTaiChinh_06105!D34,"'","\'"),"','TargetCode':''}")</f>
        <v>{'SheetId':'5ca8c4ee-b8a7-4cfd-b34f-43f723c1d20d','UId':'b4372668-0a1e-41fc-9997-88d70fbd3f1c','Col':4,'Row':34,'Format':'numberic','Value':'-1360626391700','TargetCode':''}</v>
      </c>
    </row>
    <row r="274" spans="1:1" x14ac:dyDescent="0.25">
      <c r="A274" t="str">
        <f>CONCATENATE("{'SheetId':'5ca8c4ee-b8a7-4cfd-b34f-43f723c1d20d'",",","'UId':'b3e6f0f8-39ef-4244-88ea-6cc64ad3a9c2'",",'Col':",COLUMN(BCTinhHinhTaiChinh_06105!E34),",'Row':",ROW(BCTinhHinhTaiChinh_06105!E34),",","'Format':'numberic'",",'Value':'",SUBSTITUTE(BCTinhHinhTaiChinh_06105!E34,"'","\'"),"','TargetCode':''}")</f>
        <v>{'SheetId':'5ca8c4ee-b8a7-4cfd-b34f-43f723c1d20d','UId':'b3e6f0f8-39ef-4244-88ea-6cc64ad3a9c2','Col':5,'Row':34,'Format':'numberic','Value':'-1322574846300','TargetCode':''}</v>
      </c>
    </row>
    <row r="275" spans="1:1" x14ac:dyDescent="0.25">
      <c r="A275" t="str">
        <f>CONCATENATE("{'SheetId':'5ca8c4ee-b8a7-4cfd-b34f-43f723c1d20d'",",","'UId':'410563df-1cad-4a09-bfb8-2ef0ebf30467'",",'Col':",COLUMN(BCTinhHinhTaiChinh_06105!C35),",'Row':",ROW(BCTinhHinhTaiChinh_06105!C35),",","'Format':'string'",",'Value':'",SUBSTITUTE(BCTinhHinhTaiChinh_06105!C35,"'","\'"),"','TargetCode':''}")</f>
        <v>{'SheetId':'5ca8c4ee-b8a7-4cfd-b34f-43f723c1d20d','UId':'410563df-1cad-4a09-bfb8-2ef0ebf30467','Col':3,'Row':35,'Format':'string','Value':'','TargetCode':''}</v>
      </c>
    </row>
    <row r="276" spans="1:1" x14ac:dyDescent="0.25">
      <c r="A276" t="str">
        <f>CONCATENATE("{'SheetId':'5ca8c4ee-b8a7-4cfd-b34f-43f723c1d20d'",",","'UId':'6eed3484-d4bc-4f35-804c-f9afc0b337cd'",",'Col':",COLUMN(BCTinhHinhTaiChinh_06105!D35),",'Row':",ROW(BCTinhHinhTaiChinh_06105!D35),",","'Format':'numberic'",",'Value':'",SUBSTITUTE(BCTinhHinhTaiChinh_06105!D35,"'","\'"),"','TargetCode':''}")</f>
        <v>{'SheetId':'5ca8c4ee-b8a7-4cfd-b34f-43f723c1d20d','UId':'6eed3484-d4bc-4f35-804c-f9afc0b337cd','Col':4,'Row':35,'Format':'numberic','Value':'170382259411','TargetCode':''}</v>
      </c>
    </row>
    <row r="277" spans="1:1" x14ac:dyDescent="0.25">
      <c r="A277" t="str">
        <f>CONCATENATE("{'SheetId':'5ca8c4ee-b8a7-4cfd-b34f-43f723c1d20d'",",","'UId':'2d51cac2-506a-4398-9cfc-abf8e8ec2009'",",'Col':",COLUMN(BCTinhHinhTaiChinh_06105!E35),",'Row':",ROW(BCTinhHinhTaiChinh_06105!E35),",","'Format':'numberic'",",'Value':'",SUBSTITUTE(BCTinhHinhTaiChinh_06105!E35,"'","\'"),"','TargetCode':''}")</f>
        <v>{'SheetId':'5ca8c4ee-b8a7-4cfd-b34f-43f723c1d20d','UId':'2d51cac2-506a-4398-9cfc-abf8e8ec2009','Col':5,'Row':35,'Format':'numberic','Value':'150209642041','TargetCode':''}</v>
      </c>
    </row>
    <row r="278" spans="1:1" x14ac:dyDescent="0.25">
      <c r="A278" t="str">
        <f>CONCATENATE("{'SheetId':'5ca8c4ee-b8a7-4cfd-b34f-43f723c1d20d'",",","'UId':'7a2b6b8d-b62e-4582-8262-1d63c3b7c83f'",",'Col':",COLUMN(BCTinhHinhTaiChinh_06105!C36),",'Row':",ROW(BCTinhHinhTaiChinh_06105!C36),",","'Format':'string'",",'Value':'",SUBSTITUTE(BCTinhHinhTaiChinh_06105!C36,"'","\'"),"','TargetCode':''}")</f>
        <v>{'SheetId':'5ca8c4ee-b8a7-4cfd-b34f-43f723c1d20d','UId':'7a2b6b8d-b62e-4582-8262-1d63c3b7c83f','Col':3,'Row':36,'Format':'string','Value':'','TargetCode':''}</v>
      </c>
    </row>
    <row r="279" spans="1:1" x14ac:dyDescent="0.25">
      <c r="A279" t="str">
        <f>CONCATENATE("{'SheetId':'5ca8c4ee-b8a7-4cfd-b34f-43f723c1d20d'",",","'UId':'9e7fc8c4-7116-4248-bf32-6812d8d17884'",",'Col':",COLUMN(BCTinhHinhTaiChinh_06105!D36),",'Row':",ROW(BCTinhHinhTaiChinh_06105!D36),",","'Format':'numberic'",",'Value':'",SUBSTITUTE(BCTinhHinhTaiChinh_06105!D36,"'","\'"),"','TargetCode':''}")</f>
        <v>{'SheetId':'5ca8c4ee-b8a7-4cfd-b34f-43f723c1d20d','UId':'9e7fc8c4-7116-4248-bf32-6812d8d17884','Col':4,'Row':36,'Format':'numberic','Value':'-12181846463','TargetCode':''}</v>
      </c>
    </row>
    <row r="280" spans="1:1" x14ac:dyDescent="0.25">
      <c r="A280" t="str">
        <f>CONCATENATE("{'SheetId':'5ca8c4ee-b8a7-4cfd-b34f-43f723c1d20d'",",","'UId':'3478b069-834b-4dae-9394-003d07b0c62e'",",'Col':",COLUMN(BCTinhHinhTaiChinh_06105!E36),",'Row':",ROW(BCTinhHinhTaiChinh_06105!E36),",","'Format':'numberic'",",'Value':'",SUBSTITUTE(BCTinhHinhTaiChinh_06105!E36,"'","\'"),"','TargetCode':''}")</f>
        <v>{'SheetId':'5ca8c4ee-b8a7-4cfd-b34f-43f723c1d20d','UId':'3478b069-834b-4dae-9394-003d07b0c62e','Col':5,'Row':36,'Format':'numberic','Value':'-22652605497','TargetCode':''}</v>
      </c>
    </row>
    <row r="281" spans="1:1" x14ac:dyDescent="0.25">
      <c r="A281" t="str">
        <f>CONCATENATE("{'SheetId':'5ca8c4ee-b8a7-4cfd-b34f-43f723c1d20d'",",","'UId':'29ce7101-bc4e-4d04-a8f5-cb7d51ed8ad8'",",'Col':",COLUMN(BCTinhHinhTaiChinh_06105!C37),",'Row':",ROW(BCTinhHinhTaiChinh_06105!C37),",","'Format':'string'",",'Value':'",SUBSTITUTE(BCTinhHinhTaiChinh_06105!C37,"'","\'"),"','TargetCode':''}")</f>
        <v>{'SheetId':'5ca8c4ee-b8a7-4cfd-b34f-43f723c1d20d','UId':'29ce7101-bc4e-4d04-a8f5-cb7d51ed8ad8','Col':3,'Row':37,'Format':'string','Value':'','TargetCode':''}</v>
      </c>
    </row>
    <row r="282" spans="1:1" x14ac:dyDescent="0.25">
      <c r="A282" t="str">
        <f>CONCATENATE("{'SheetId':'5ca8c4ee-b8a7-4cfd-b34f-43f723c1d20d'",",","'UId':'17a56b92-c365-41d8-89ea-786c171e3ec2'",",'Col':",COLUMN(BCTinhHinhTaiChinh_06105!D37),",'Row':",ROW(BCTinhHinhTaiChinh_06105!D37),",","'Format':'numberic'",",'Value':'",SUBSTITUTE(BCTinhHinhTaiChinh_06105!D37,"'","\'"),"','TargetCode':''}")</f>
        <v>{'SheetId':'5ca8c4ee-b8a7-4cfd-b34f-43f723c1d20d','UId':'17a56b92-c365-41d8-89ea-786c171e3ec2','Col':4,'Row':37,'Format':'numberic','Value':'21234.84','TargetCode':''}</v>
      </c>
    </row>
    <row r="283" spans="1:1" x14ac:dyDescent="0.25">
      <c r="A283" t="str">
        <f>CONCATENATE("{'SheetId':'5ca8c4ee-b8a7-4cfd-b34f-43f723c1d20d'",",","'UId':'789be0a9-2df4-45c3-b6c1-7ca2f80cd015'",",'Col':",COLUMN(BCTinhHinhTaiChinh_06105!E37),",'Row':",ROW(BCTinhHinhTaiChinh_06105!E37),",","'Format':'numberic'",",'Value':'",SUBSTITUTE(BCTinhHinhTaiChinh_06105!E37,"'","\'"),"','TargetCode':''}")</f>
        <v>{'SheetId':'5ca8c4ee-b8a7-4cfd-b34f-43f723c1d20d','UId':'789be0a9-2df4-45c3-b6c1-7ca2f80cd015','Col':5,'Row':37,'Format':'numberic','Value':'20551.48','TargetCode':''}</v>
      </c>
    </row>
    <row r="284" spans="1:1" x14ac:dyDescent="0.25">
      <c r="A284" t="str">
        <f>CONCATENATE("{'SheetId':'5ca8c4ee-b8a7-4cfd-b34f-43f723c1d20d'",",","'UId':'fdc9a561-e4a9-4feb-83b7-c405d857615c'",",'Col':",COLUMN(BCTinhHinhTaiChinh_06105!C38),",'Row':",ROW(BCTinhHinhTaiChinh_06105!C38),",","'Format':'string'",",'Value':'",SUBSTITUTE(BCTinhHinhTaiChinh_06105!C38,"'","\'"),"','TargetCode':''}")</f>
        <v>{'SheetId':'5ca8c4ee-b8a7-4cfd-b34f-43f723c1d20d','UId':'fdc9a561-e4a9-4feb-83b7-c405d857615c','Col':3,'Row':38,'Format':'string','Value':'','TargetCode':''}</v>
      </c>
    </row>
    <row r="285" spans="1:1" x14ac:dyDescent="0.25">
      <c r="A285" t="str">
        <f>CONCATENATE("{'SheetId':'5ca8c4ee-b8a7-4cfd-b34f-43f723c1d20d'",",","'UId':'64548593-35e3-4ccf-9736-13141cd4a9c4'",",'Col':",COLUMN(BCTinhHinhTaiChinh_06105!D38),",'Row':",ROW(BCTinhHinhTaiChinh_06105!D38),",","'Format':'numberic'",",'Value':'",SUBSTITUTE(BCTinhHinhTaiChinh_06105!D38,"'","\'"),"','TargetCode':''}")</f>
        <v>{'SheetId':'5ca8c4ee-b8a7-4cfd-b34f-43f723c1d20d','UId':'64548593-35e3-4ccf-9736-13141cd4a9c4','Col':4,'Row':38,'Format':'numberic','Value':'0','TargetCode':''}</v>
      </c>
    </row>
    <row r="286" spans="1:1" x14ac:dyDescent="0.25">
      <c r="A286" t="str">
        <f>CONCATENATE("{'SheetId':'5ca8c4ee-b8a7-4cfd-b34f-43f723c1d20d'",",","'UId':'f019a5a0-823b-444f-810a-e9077da9e98e'",",'Col':",COLUMN(BCTinhHinhTaiChinh_06105!E38),",'Row':",ROW(BCTinhHinhTaiChinh_06105!E38),",","'Format':'numberic'",",'Value':'",SUBSTITUTE(BCTinhHinhTaiChinh_06105!E38,"'","\'"),"','TargetCode':''}")</f>
        <v>{'SheetId':'5ca8c4ee-b8a7-4cfd-b34f-43f723c1d20d','UId':'f019a5a0-823b-444f-810a-e9077da9e98e','Col':5,'Row':38,'Format':'numberic','Value':'0','TargetCode':''}</v>
      </c>
    </row>
    <row r="287" spans="1:1" x14ac:dyDescent="0.25">
      <c r="A287" t="str">
        <f>CONCATENATE("{'SheetId':'5ca8c4ee-b8a7-4cfd-b34f-43f723c1d20d'",",","'UId':'c15ad083-71d4-4998-a84f-9cb6e4bfb4cd'",",'Col':",COLUMN(BCTinhHinhTaiChinh_06105!C39),",'Row':",ROW(BCTinhHinhTaiChinh_06105!C39),",","'Format':'string'",",'Value':'",SUBSTITUTE(BCTinhHinhTaiChinh_06105!C39,"'","\'"),"','TargetCode':''}")</f>
        <v>{'SheetId':'5ca8c4ee-b8a7-4cfd-b34f-43f723c1d20d','UId':'c15ad083-71d4-4998-a84f-9cb6e4bfb4cd','Col':3,'Row':39,'Format':'string','Value':'','TargetCode':''}</v>
      </c>
    </row>
    <row r="288" spans="1:1" x14ac:dyDescent="0.25">
      <c r="A288" t="str">
        <f>CONCATENATE("{'SheetId':'5ca8c4ee-b8a7-4cfd-b34f-43f723c1d20d'",",","'UId':'f4c59817-64fd-4c21-bf81-9d5d241629b9'",",'Col':",COLUMN(BCTinhHinhTaiChinh_06105!D39),",'Row':",ROW(BCTinhHinhTaiChinh_06105!D39),",","'Format':'numberic'",",'Value':'",SUBSTITUTE(BCTinhHinhTaiChinh_06105!D39,"'","\'"),"','TargetCode':''}")</f>
        <v>{'SheetId':'5ca8c4ee-b8a7-4cfd-b34f-43f723c1d20d','UId':'f4c59817-64fd-4c21-bf81-9d5d241629b9','Col':4,'Row':39,'Format':'numberic','Value':'0','TargetCode':''}</v>
      </c>
    </row>
    <row r="289" spans="1:1" x14ac:dyDescent="0.25">
      <c r="A289" t="str">
        <f>CONCATENATE("{'SheetId':'5ca8c4ee-b8a7-4cfd-b34f-43f723c1d20d'",",","'UId':'185b24e7-28df-4fbe-ae69-ced65e6de3bc'",",'Col':",COLUMN(BCTinhHinhTaiChinh_06105!E39),",'Row':",ROW(BCTinhHinhTaiChinh_06105!E39),",","'Format':'numberic'",",'Value':'",SUBSTITUTE(BCTinhHinhTaiChinh_06105!E39,"'","\'"),"','TargetCode':''}")</f>
        <v>{'SheetId':'5ca8c4ee-b8a7-4cfd-b34f-43f723c1d20d','UId':'185b24e7-28df-4fbe-ae69-ced65e6de3bc','Col':5,'Row':39,'Format':'numberic','Value':'0','TargetCode':''}</v>
      </c>
    </row>
    <row r="290" spans="1:1" x14ac:dyDescent="0.25">
      <c r="A290" t="str">
        <f>CONCATENATE("{'SheetId':'5ca8c4ee-b8a7-4cfd-b34f-43f723c1d20d'",",","'UId':'a86c3edb-607f-4689-83a3-8fb88aaad554'",",'Col':",COLUMN(BCTinhHinhTaiChinh_06105!C40),",'Row':",ROW(BCTinhHinhTaiChinh_06105!C40),",","'Format':'string'",",'Value':'",SUBSTITUTE(BCTinhHinhTaiChinh_06105!C40,"'","\'"),"','TargetCode':''}")</f>
        <v>{'SheetId':'5ca8c4ee-b8a7-4cfd-b34f-43f723c1d20d','UId':'a86c3edb-607f-4689-83a3-8fb88aaad554','Col':3,'Row':40,'Format':'string','Value':'','TargetCode':''}</v>
      </c>
    </row>
    <row r="291" spans="1:1" x14ac:dyDescent="0.25">
      <c r="A291" t="str">
        <f>CONCATENATE("{'SheetId':'5ca8c4ee-b8a7-4cfd-b34f-43f723c1d20d'",",","'UId':'ae2dd764-ea73-43c3-aacb-06befafff57e'",",'Col':",COLUMN(BCTinhHinhTaiChinh_06105!D40),",'Row':",ROW(BCTinhHinhTaiChinh_06105!D40),",","'Format':'numberic'",",'Value':'",SUBSTITUTE(BCTinhHinhTaiChinh_06105!D40,"'","\'"),"','TargetCode':''}")</f>
        <v>{'SheetId':'5ca8c4ee-b8a7-4cfd-b34f-43f723c1d20d','UId':'ae2dd764-ea73-43c3-aacb-06befafff57e','Col':4,'Row':40,'Format':'numberic','Value':'0','TargetCode':''}</v>
      </c>
    </row>
    <row r="292" spans="1:1" x14ac:dyDescent="0.25">
      <c r="A292" t="str">
        <f>CONCATENATE("{'SheetId':'5ca8c4ee-b8a7-4cfd-b34f-43f723c1d20d'",",","'UId':'0a08cc13-9e51-4d6e-8d2a-008769d61814'",",'Col':",COLUMN(BCTinhHinhTaiChinh_06105!E40),",'Row':",ROW(BCTinhHinhTaiChinh_06105!E40),",","'Format':'numberic'",",'Value':'",SUBSTITUTE(BCTinhHinhTaiChinh_06105!E40,"'","\'"),"','TargetCode':''}")</f>
        <v>{'SheetId':'5ca8c4ee-b8a7-4cfd-b34f-43f723c1d20d','UId':'0a08cc13-9e51-4d6e-8d2a-008769d61814','Col':5,'Row':40,'Format':'numberic','Value':'0','TargetCode':''}</v>
      </c>
    </row>
    <row r="293" spans="1:1" x14ac:dyDescent="0.25">
      <c r="A293" t="str">
        <f>CONCATENATE("{'SheetId':'5ca8c4ee-b8a7-4cfd-b34f-43f723c1d20d'",",","'UId':'15d71251-b4db-4de3-88d7-b363aa1575ff'",",'Col':",COLUMN(BCTinhHinhTaiChinh_06105!C41),",'Row':",ROW(BCTinhHinhTaiChinh_06105!C41),",","'Format':'string'",",'Value':'",SUBSTITUTE(BCTinhHinhTaiChinh_06105!C41,"'","\'"),"','TargetCode':''}")</f>
        <v>{'SheetId':'5ca8c4ee-b8a7-4cfd-b34f-43f723c1d20d','UId':'15d71251-b4db-4de3-88d7-b363aa1575ff','Col':3,'Row':41,'Format':'string','Value':'','TargetCode':''}</v>
      </c>
    </row>
    <row r="294" spans="1:1" x14ac:dyDescent="0.25">
      <c r="A294" t="str">
        <f>CONCATENATE("{'SheetId':'5ca8c4ee-b8a7-4cfd-b34f-43f723c1d20d'",",","'UId':'eea1d971-324e-4887-9409-9540105158f4'",",'Col':",COLUMN(BCTinhHinhTaiChinh_06105!D41),",'Row':",ROW(BCTinhHinhTaiChinh_06105!D41),",","'Format':'numberic'",",'Value':'",SUBSTITUTE(BCTinhHinhTaiChinh_06105!D41,"'","\'"),"','TargetCode':''}")</f>
        <v>{'SheetId':'5ca8c4ee-b8a7-4cfd-b34f-43f723c1d20d','UId':'eea1d971-324e-4887-9409-9540105158f4','Col':4,'Row':41,'Format':'numberic','Value':'','TargetCode':''}</v>
      </c>
    </row>
    <row r="295" spans="1:1" x14ac:dyDescent="0.25">
      <c r="A295" t="str">
        <f>CONCATENATE("{'SheetId':'5ca8c4ee-b8a7-4cfd-b34f-43f723c1d20d'",",","'UId':'d496fd68-710c-4f26-bb81-e4e1e2b58bf9'",",'Col':",COLUMN(BCTinhHinhTaiChinh_06105!E41),",'Row':",ROW(BCTinhHinhTaiChinh_06105!E41),",","'Format':'numberic'",",'Value':'",SUBSTITUTE(BCTinhHinhTaiChinh_06105!E41,"'","\'"),"','TargetCode':''}")</f>
        <v>{'SheetId':'5ca8c4ee-b8a7-4cfd-b34f-43f723c1d20d','UId':'d496fd68-710c-4f26-bb81-e4e1e2b58bf9','Col':5,'Row':41,'Format':'numberic','Value':'','TargetCode':''}</v>
      </c>
    </row>
    <row r="296" spans="1:1" x14ac:dyDescent="0.25">
      <c r="A296" t="str">
        <f>CONCATENATE("{'SheetId':'5ca8c4ee-b8a7-4cfd-b34f-43f723c1d20d'",",","'UId':'a852af54-bc30-4635-920a-fb6196f1be5e'",",'Col':",COLUMN(BCTinhHinhTaiChinh_06105!C42),",'Row':",ROW(BCTinhHinhTaiChinh_06105!C42),",","'Format':'string'",",'Value':'",SUBSTITUTE(BCTinhHinhTaiChinh_06105!C42,"'","\'"),"','TargetCode':''}")</f>
        <v>{'SheetId':'5ca8c4ee-b8a7-4cfd-b34f-43f723c1d20d','UId':'a852af54-bc30-4635-920a-fb6196f1be5e','Col':3,'Row':42,'Format':'string','Value':'','TargetCode':''}</v>
      </c>
    </row>
    <row r="297" spans="1:1" x14ac:dyDescent="0.25">
      <c r="A297" t="str">
        <f>CONCATENATE("{'SheetId':'5ca8c4ee-b8a7-4cfd-b34f-43f723c1d20d'",",","'UId':'27f6e8b4-7b74-46c7-a670-7b5490d87d88'",",'Col':",COLUMN(BCTinhHinhTaiChinh_06105!D42),",'Row':",ROW(BCTinhHinhTaiChinh_06105!D42),",","'Format':'numberic'",",'Value':'",SUBSTITUTE(BCTinhHinhTaiChinh_06105!D42,"'","\'"),"','TargetCode':''}")</f>
        <v>{'SheetId':'5ca8c4ee-b8a7-4cfd-b34f-43f723c1d20d','UId':'27f6e8b4-7b74-46c7-a670-7b5490d87d88','Col':4,'Row':42,'Format':'numberic','Value':'0','TargetCode':''}</v>
      </c>
    </row>
    <row r="298" spans="1:1" x14ac:dyDescent="0.25">
      <c r="A298" t="str">
        <f>CONCATENATE("{'SheetId':'5ca8c4ee-b8a7-4cfd-b34f-43f723c1d20d'",",","'UId':'654c9b10-e1da-45e4-a580-919aa2aac0ac'",",'Col':",COLUMN(BCTinhHinhTaiChinh_06105!E42),",'Row':",ROW(BCTinhHinhTaiChinh_06105!E42),",","'Format':'numberic'",",'Value':'",SUBSTITUTE(BCTinhHinhTaiChinh_06105!E42,"'","\'"),"','TargetCode':''}")</f>
        <v>{'SheetId':'5ca8c4ee-b8a7-4cfd-b34f-43f723c1d20d','UId':'654c9b10-e1da-45e4-a580-919aa2aac0ac','Col':5,'Row':42,'Format':'numberic','Value':'0','TargetCode':''}</v>
      </c>
    </row>
    <row r="299" spans="1:1" x14ac:dyDescent="0.25">
      <c r="A299" t="str">
        <f>CONCATENATE("{'SheetId':'5ca8c4ee-b8a7-4cfd-b34f-43f723c1d20d'",",","'UId':'6bde1cba-869d-4eec-8254-3b2f041cbf22'",",'Col':",COLUMN(BCTinhHinhTaiChinh_06105!C43),",'Row':",ROW(BCTinhHinhTaiChinh_06105!C43),",","'Format':'string'",",'Value':'",SUBSTITUTE(BCTinhHinhTaiChinh_06105!C43,"'","\'"),"','TargetCode':''}")</f>
        <v>{'SheetId':'5ca8c4ee-b8a7-4cfd-b34f-43f723c1d20d','UId':'6bde1cba-869d-4eec-8254-3b2f041cbf22','Col':3,'Row':43,'Format':'string','Value':'','TargetCode':''}</v>
      </c>
    </row>
    <row r="300" spans="1:1" x14ac:dyDescent="0.25">
      <c r="A300" t="str">
        <f>CONCATENATE("{'SheetId':'5ca8c4ee-b8a7-4cfd-b34f-43f723c1d20d'",",","'UId':'ecd26289-1ae3-407b-9534-33ad1b6a8b74'",",'Col':",COLUMN(BCTinhHinhTaiChinh_06105!D43),",'Row':",ROW(BCTinhHinhTaiChinh_06105!D43),",","'Format':'numberic'",",'Value':'",SUBSTITUTE(BCTinhHinhTaiChinh_06105!D43,"'","\'"),"','TargetCode':''}")</f>
        <v>{'SheetId':'5ca8c4ee-b8a7-4cfd-b34f-43f723c1d20d','UId':'ecd26289-1ae3-407b-9534-33ad1b6a8b74','Col':4,'Row':43,'Format':'numberic','Value':'0','TargetCode':''}</v>
      </c>
    </row>
    <row r="301" spans="1:1" x14ac:dyDescent="0.25">
      <c r="A301" t="str">
        <f>CONCATENATE("{'SheetId':'5ca8c4ee-b8a7-4cfd-b34f-43f723c1d20d'",",","'UId':'c14f731d-6f1d-47bf-96c0-febcef8c1d8b'",",'Col':",COLUMN(BCTinhHinhTaiChinh_06105!E43),",'Row':",ROW(BCTinhHinhTaiChinh_06105!E43),",","'Format':'numberic'",",'Value':'",SUBSTITUTE(BCTinhHinhTaiChinh_06105!E43,"'","\'"),"','TargetCode':''}")</f>
        <v>{'SheetId':'5ca8c4ee-b8a7-4cfd-b34f-43f723c1d20d','UId':'c14f731d-6f1d-47bf-96c0-febcef8c1d8b','Col':5,'Row':43,'Format':'numberic','Value':'0','TargetCode':''}</v>
      </c>
    </row>
    <row r="302" spans="1:1" x14ac:dyDescent="0.25">
      <c r="A302" t="str">
        <f>CONCATENATE("{'SheetId':'5ca8c4ee-b8a7-4cfd-b34f-43f723c1d20d'",",","'UId':'ac771148-2a2e-4064-8448-229676bb2f77'",",'Col':",COLUMN(BCTinhHinhTaiChinh_06105!C44),",'Row':",ROW(BCTinhHinhTaiChinh_06105!C44),",","'Format':'string'",",'Value':'",SUBSTITUTE(BCTinhHinhTaiChinh_06105!C44,"'","\'"),"','TargetCode':''}")</f>
        <v>{'SheetId':'5ca8c4ee-b8a7-4cfd-b34f-43f723c1d20d','UId':'ac771148-2a2e-4064-8448-229676bb2f77','Col':3,'Row':44,'Format':'string','Value':'','TargetCode':''}</v>
      </c>
    </row>
    <row r="303" spans="1:1" x14ac:dyDescent="0.25">
      <c r="A303" t="str">
        <f>CONCATENATE("{'SheetId':'5ca8c4ee-b8a7-4cfd-b34f-43f723c1d20d'",",","'UId':'d3bddbe1-4e5d-4368-8d85-52dcef2e2c5e'",",'Col':",COLUMN(BCTinhHinhTaiChinh_06105!D44),",'Row':",ROW(BCTinhHinhTaiChinh_06105!D44),",","'Format':'numberic'",",'Value':'",SUBSTITUTE(BCTinhHinhTaiChinh_06105!D44,"'","\'"),"','TargetCode':''}")</f>
        <v>{'SheetId':'5ca8c4ee-b8a7-4cfd-b34f-43f723c1d20d','UId':'d3bddbe1-4e5d-4368-8d85-52dcef2e2c5e','Col':4,'Row':44,'Format':'numberic','Value':'0','TargetCode':''}</v>
      </c>
    </row>
    <row r="304" spans="1:1" x14ac:dyDescent="0.25">
      <c r="A304" t="str">
        <f>CONCATENATE("{'SheetId':'5ca8c4ee-b8a7-4cfd-b34f-43f723c1d20d'",",","'UId':'992eef95-86f0-482d-8c1e-2023ba48986a'",",'Col':",COLUMN(BCTinhHinhTaiChinh_06105!E44),",'Row':",ROW(BCTinhHinhTaiChinh_06105!E44),",","'Format':'numberic'",",'Value':'",SUBSTITUTE(BCTinhHinhTaiChinh_06105!E44,"'","\'"),"','TargetCode':''}")</f>
        <v>{'SheetId':'5ca8c4ee-b8a7-4cfd-b34f-43f723c1d20d','UId':'992eef95-86f0-482d-8c1e-2023ba48986a','Col':5,'Row':44,'Format':'numberic','Value':'0','TargetCode':''}</v>
      </c>
    </row>
    <row r="305" spans="1:1" x14ac:dyDescent="0.25">
      <c r="A305" t="str">
        <f>CONCATENATE("{'SheetId':'5ca8c4ee-b8a7-4cfd-b34f-43f723c1d20d'",",","'UId':'1e6112b0-83d1-452e-9e86-4ab0fae5fdb4'",",'Col':",COLUMN(BCTinhHinhTaiChinh_06105!C45),",'Row':",ROW(BCTinhHinhTaiChinh_06105!C45),",","'Format':'string'",",'Value':'",SUBSTITUTE(BCTinhHinhTaiChinh_06105!C45,"'","\'"),"','TargetCode':''}")</f>
        <v>{'SheetId':'5ca8c4ee-b8a7-4cfd-b34f-43f723c1d20d','UId':'1e6112b0-83d1-452e-9e86-4ab0fae5fdb4','Col':3,'Row':45,'Format':'string','Value':'','TargetCode':''}</v>
      </c>
    </row>
    <row r="306" spans="1:1" x14ac:dyDescent="0.25">
      <c r="A306" t="str">
        <f>CONCATENATE("{'SheetId':'5ca8c4ee-b8a7-4cfd-b34f-43f723c1d20d'",",","'UId':'7dc47f22-2d30-4a5a-93c4-26a99906115b'",",'Col':",COLUMN(BCTinhHinhTaiChinh_06105!D45),",'Row':",ROW(BCTinhHinhTaiChinh_06105!D45),",","'Format':'numberic'",",'Value':'",SUBSTITUTE(BCTinhHinhTaiChinh_06105!D45,"'","\'"),"','TargetCode':''}")</f>
        <v>{'SheetId':'5ca8c4ee-b8a7-4cfd-b34f-43f723c1d20d','UId':'7dc47f22-2d30-4a5a-93c4-26a99906115b','Col':4,'Row':45,'Format':'numberic','Value':'14081225.02','TargetCode':''}</v>
      </c>
    </row>
    <row r="307" spans="1:1" x14ac:dyDescent="0.25">
      <c r="A307" t="str">
        <f>CONCATENATE("{'SheetId':'5ca8c4ee-b8a7-4cfd-b34f-43f723c1d20d'",",","'UId':'1c11c533-0f17-40eb-9f14-5cf55fdb9d98'",",'Col':",COLUMN(BCTinhHinhTaiChinh_06105!E45),",'Row':",ROW(BCTinhHinhTaiChinh_06105!E45),",","'Format':'numberic'",",'Value':'",SUBSTITUTE(BCTinhHinhTaiChinh_06105!E45,"'","\'"),"','TargetCode':''}")</f>
        <v>{'SheetId':'5ca8c4ee-b8a7-4cfd-b34f-43f723c1d20d','UId':'1c11c533-0f17-40eb-9f14-5cf55fdb9d98','Col':5,'Row':45,'Format':'numberic','Value':'12089014.37','TargetCode':''}</v>
      </c>
    </row>
    <row r="308" spans="1:1" x14ac:dyDescent="0.25">
      <c r="A308" t="str">
        <f>CONCATENATE("{'SheetId':'ef452680-df25-4941-a691-1ce22933397b'",",","'UId':'1cf4ed1c-c676-43e6-8095-c03444b78a80'",",'Col':",COLUMN(BCLCTT_06106!C2),",'Row':",ROW(BCLCTT_06106!C2),",","'Format':'string'",",'Value':'",SUBSTITUTE(BCLCTT_06106!C2,"'","\'"),"','TargetCode':''}")</f>
        <v>{'SheetId':'ef452680-df25-4941-a691-1ce22933397b','UId':'1cf4ed1c-c676-43e6-8095-c03444b78a80','Col':3,'Row':2,'Format':'string','Value':' ','TargetCode':''}</v>
      </c>
    </row>
    <row r="309" spans="1:1" x14ac:dyDescent="0.25">
      <c r="A309" t="str">
        <f>CONCATENATE("{'SheetId':'ef452680-df25-4941-a691-1ce22933397b'",",","'UId':'eae0062e-7aa0-4955-bad9-07475560cd12'",",'Col':",COLUMN(BCLCTT_06106!D2),",'Row':",ROW(BCLCTT_06106!D2),",","'Format':'numberic'",",'Value':'",SUBSTITUTE(BCLCTT_06106!D2,"'","\'"),"','TargetCode':''}")</f>
        <v>{'SheetId':'ef452680-df25-4941-a691-1ce22933397b','UId':'eae0062e-7aa0-4955-bad9-07475560cd12','Col':4,'Row':2,'Format':'numberic','Value':' ','TargetCode':''}</v>
      </c>
    </row>
    <row r="310" spans="1:1" x14ac:dyDescent="0.25">
      <c r="A310" t="str">
        <f>CONCATENATE("{'SheetId':'ef452680-df25-4941-a691-1ce22933397b'",",","'UId':'519527e7-cf8b-41e3-9573-20eb7e6c7ebe'",",'Col':",COLUMN(BCLCTT_06106!E2),",'Row':",ROW(BCLCTT_06106!E2),",","'Format':'numberic'",",'Value':'",SUBSTITUTE(BCLCTT_06106!E2,"'","\'"),"','TargetCode':''}")</f>
        <v>{'SheetId':'ef452680-df25-4941-a691-1ce22933397b','UId':'519527e7-cf8b-41e3-9573-20eb7e6c7ebe','Col':5,'Row':2,'Format':'numberic','Value':' ','TargetCode':''}</v>
      </c>
    </row>
    <row r="311" spans="1:1" x14ac:dyDescent="0.25">
      <c r="A311" t="str">
        <f>CONCATENATE("{'SheetId':'ef452680-df25-4941-a691-1ce22933397b'",",","'UId':'87c5f941-0e0d-4ef7-a9d3-a8997edd0a86'",",'Col':",COLUMN(BCLCTT_06106!C3),",'Row':",ROW(BCLCTT_06106!C3),",","'Format':'string'",",'Value':'",SUBSTITUTE(BCLCTT_06106!C3,"'","\'"),"','TargetCode':''}")</f>
        <v>{'SheetId':'ef452680-df25-4941-a691-1ce22933397b','UId':'87c5f941-0e0d-4ef7-a9d3-a8997edd0a86','Col':3,'Row':3,'Format':'string','Value':' ','TargetCode':''}</v>
      </c>
    </row>
    <row r="312" spans="1:1" x14ac:dyDescent="0.25">
      <c r="A312" t="str">
        <f>CONCATENATE("{'SheetId':'ef452680-df25-4941-a691-1ce22933397b'",",","'UId':'e2cdf997-7752-46eb-ac6e-4fa67c6bf478'",",'Col':",COLUMN(BCLCTT_06106!D3),",'Row':",ROW(BCLCTT_06106!D3),",","'Format':'numberic'",",'Value':'",SUBSTITUTE(BCLCTT_06106!D3,"'","\'"),"','TargetCode':''}")</f>
        <v>{'SheetId':'ef452680-df25-4941-a691-1ce22933397b','UId':'e2cdf997-7752-46eb-ac6e-4fa67c6bf478','Col':4,'Row':3,'Format':'numberic','Value':' ','TargetCode':''}</v>
      </c>
    </row>
    <row r="313" spans="1:1" x14ac:dyDescent="0.25">
      <c r="A313" t="str">
        <f>CONCATENATE("{'SheetId':'ef452680-df25-4941-a691-1ce22933397b'",",","'UId':'78b94950-c0d6-43b1-bdf2-253e0e60fb34'",",'Col':",COLUMN(BCLCTT_06106!E3),",'Row':",ROW(BCLCTT_06106!E3),",","'Format':'numberic'",",'Value':'",SUBSTITUTE(BCLCTT_06106!E3,"'","\'"),"','TargetCode':''}")</f>
        <v>{'SheetId':'ef452680-df25-4941-a691-1ce22933397b','UId':'78b94950-c0d6-43b1-bdf2-253e0e60fb34','Col':5,'Row':3,'Format':'numberic','Value':' ','TargetCode':''}</v>
      </c>
    </row>
    <row r="314" spans="1:1" x14ac:dyDescent="0.25">
      <c r="A314" t="str">
        <f>CONCATENATE("{'SheetId':'ef452680-df25-4941-a691-1ce22933397b'",",","'UId':'98aac705-88d5-4527-b694-f22d077397ba'",",'Col':",COLUMN(BCLCTT_06106!C4),",'Row':",ROW(BCLCTT_06106!C4),",","'Format':'string'",",'Value':'",SUBSTITUTE(BCLCTT_06106!C4,"'","\'"),"','TargetCode':''}")</f>
        <v>{'SheetId':'ef452680-df25-4941-a691-1ce22933397b','UId':'98aac705-88d5-4527-b694-f22d077397ba','Col':3,'Row':4,'Format':'string','Value':' ','TargetCode':''}</v>
      </c>
    </row>
    <row r="315" spans="1:1" x14ac:dyDescent="0.25">
      <c r="A315" t="str">
        <f>CONCATENATE("{'SheetId':'ef452680-df25-4941-a691-1ce22933397b'",",","'UId':'cd89a199-6841-49db-978e-bcc0b7ec9276'",",'Col':",COLUMN(BCLCTT_06106!D4),",'Row':",ROW(BCLCTT_06106!D4),",","'Format':'numberic'",",'Value':'",SUBSTITUTE(BCLCTT_06106!D4,"'","\'"),"','TargetCode':''}")</f>
        <v>{'SheetId':'ef452680-df25-4941-a691-1ce22933397b','UId':'cd89a199-6841-49db-978e-bcc0b7ec9276','Col':4,'Row':4,'Format':'numberic','Value':' ','TargetCode':''}</v>
      </c>
    </row>
    <row r="316" spans="1:1" x14ac:dyDescent="0.25">
      <c r="A316" t="str">
        <f>CONCATENATE("{'SheetId':'ef452680-df25-4941-a691-1ce22933397b'",",","'UId':'bb6c7268-7e70-4bd5-add5-3ce95ab9c3ff'",",'Col':",COLUMN(BCLCTT_06106!E4),",'Row':",ROW(BCLCTT_06106!E4),",","'Format':'numberic'",",'Value':'",SUBSTITUTE(BCLCTT_06106!E4,"'","\'"),"','TargetCode':''}")</f>
        <v>{'SheetId':'ef452680-df25-4941-a691-1ce22933397b','UId':'bb6c7268-7e70-4bd5-add5-3ce95ab9c3ff','Col':5,'Row':4,'Format':'numberic','Value':' ','TargetCode':''}</v>
      </c>
    </row>
    <row r="317" spans="1:1" x14ac:dyDescent="0.25">
      <c r="A317" t="str">
        <f>CONCATENATE("{'SheetId':'ef452680-df25-4941-a691-1ce22933397b'",",","'UId':'6ed9cac7-56ba-44b9-af0f-c6d57fafa1a4'",",'Col':",COLUMN(BCLCTT_06106!C5),",'Row':",ROW(BCLCTT_06106!C5),",","'Format':'string'",",'Value':'",SUBSTITUTE(BCLCTT_06106!C5,"'","\'"),"','TargetCode':''}")</f>
        <v>{'SheetId':'ef452680-df25-4941-a691-1ce22933397b','UId':'6ed9cac7-56ba-44b9-af0f-c6d57fafa1a4','Col':3,'Row':5,'Format':'string','Value':' ','TargetCode':''}</v>
      </c>
    </row>
    <row r="318" spans="1:1" x14ac:dyDescent="0.25">
      <c r="A318" t="str">
        <f>CONCATENATE("{'SheetId':'ef452680-df25-4941-a691-1ce22933397b'",",","'UId':'be0c19c6-b3bd-4738-91a4-7a9385764c14'",",'Col':",COLUMN(BCLCTT_06106!D5),",'Row':",ROW(BCLCTT_06106!D5),",","'Format':'numberic'",",'Value':'",SUBSTITUTE(BCLCTT_06106!D5,"'","\'"),"','TargetCode':''}")</f>
        <v>{'SheetId':'ef452680-df25-4941-a691-1ce22933397b','UId':'be0c19c6-b3bd-4738-91a4-7a9385764c14','Col':4,'Row':5,'Format':'numberic','Value':' ','TargetCode':''}</v>
      </c>
    </row>
    <row r="319" spans="1:1" x14ac:dyDescent="0.25">
      <c r="A319" t="str">
        <f>CONCATENATE("{'SheetId':'ef452680-df25-4941-a691-1ce22933397b'",",","'UId':'62cb1d9c-a462-45b8-b8cd-2b653801d94a'",",'Col':",COLUMN(BCLCTT_06106!E5),",'Row':",ROW(BCLCTT_06106!E5),",","'Format':'numberic'",",'Value':'",SUBSTITUTE(BCLCTT_06106!E5,"'","\'"),"','TargetCode':''}")</f>
        <v>{'SheetId':'ef452680-df25-4941-a691-1ce22933397b','UId':'62cb1d9c-a462-45b8-b8cd-2b653801d94a','Col':5,'Row':5,'Format':'numberic','Value':' ','TargetCode':''}</v>
      </c>
    </row>
    <row r="320" spans="1:1" x14ac:dyDescent="0.25">
      <c r="A320" t="str">
        <f>CONCATENATE("{'SheetId':'ef452680-df25-4941-a691-1ce22933397b'",",","'UId':'1dff9b80-1859-439c-85ee-1f427a7e53bd'",",'Col':",COLUMN(BCLCTT_06106!C6),",'Row':",ROW(BCLCTT_06106!C6),",","'Format':'string'",",'Value':'",SUBSTITUTE(BCLCTT_06106!C6,"'","\'"),"','TargetCode':''}")</f>
        <v>{'SheetId':'ef452680-df25-4941-a691-1ce22933397b','UId':'1dff9b80-1859-439c-85ee-1f427a7e53bd','Col':3,'Row':6,'Format':'string','Value':' ','TargetCode':''}</v>
      </c>
    </row>
    <row r="321" spans="1:1" x14ac:dyDescent="0.25">
      <c r="A321" t="str">
        <f>CONCATENATE("{'SheetId':'ef452680-df25-4941-a691-1ce22933397b'",",","'UId':'e0645406-8ba6-409a-9353-7e4ddaedd261'",",'Col':",COLUMN(BCLCTT_06106!D6),",'Row':",ROW(BCLCTT_06106!D6),",","'Format':'numberic'",",'Value':'",SUBSTITUTE(BCLCTT_06106!D6,"'","\'"),"','TargetCode':''}")</f>
        <v>{'SheetId':'ef452680-df25-4941-a691-1ce22933397b','UId':'e0645406-8ba6-409a-9353-7e4ddaedd261','Col':4,'Row':6,'Format':'numberic','Value':' ','TargetCode':''}</v>
      </c>
    </row>
    <row r="322" spans="1:1" x14ac:dyDescent="0.25">
      <c r="A322" t="str">
        <f>CONCATENATE("{'SheetId':'ef452680-df25-4941-a691-1ce22933397b'",",","'UId':'ed9e4598-4abc-445b-a8f5-e5f5f1509330'",",'Col':",COLUMN(BCLCTT_06106!E6),",'Row':",ROW(BCLCTT_06106!E6),",","'Format':'numberic'",",'Value':'",SUBSTITUTE(BCLCTT_06106!E6,"'","\'"),"','TargetCode':''}")</f>
        <v>{'SheetId':'ef452680-df25-4941-a691-1ce22933397b','UId':'ed9e4598-4abc-445b-a8f5-e5f5f1509330','Col':5,'Row':6,'Format':'numberic','Value':' ','TargetCode':''}</v>
      </c>
    </row>
    <row r="323" spans="1:1" x14ac:dyDescent="0.25">
      <c r="A323" t="str">
        <f>CONCATENATE("{'SheetId':'ef452680-df25-4941-a691-1ce22933397b'",",","'UId':'0ada4f6f-1e56-4054-8b0b-81ae4148b635'",",'Col':",COLUMN(BCLCTT_06106!C7),",'Row':",ROW(BCLCTT_06106!C7),",","'Format':'string'",",'Value':'",SUBSTITUTE(BCLCTT_06106!C7,"'","\'"),"','TargetCode':''}")</f>
        <v>{'SheetId':'ef452680-df25-4941-a691-1ce22933397b','UId':'0ada4f6f-1e56-4054-8b0b-81ae4148b635','Col':3,'Row':7,'Format':'string','Value':' ','TargetCode':''}</v>
      </c>
    </row>
    <row r="324" spans="1:1" x14ac:dyDescent="0.25">
      <c r="A324" t="str">
        <f>CONCATENATE("{'SheetId':'ef452680-df25-4941-a691-1ce22933397b'",",","'UId':'25e6d707-2677-4884-9ff0-9ad9560dd660'",",'Col':",COLUMN(BCLCTT_06106!D7),",'Row':",ROW(BCLCTT_06106!D7),",","'Format':'numberic'",",'Value':'",SUBSTITUTE(BCLCTT_06106!D7,"'","\'"),"','TargetCode':''}")</f>
        <v>{'SheetId':'ef452680-df25-4941-a691-1ce22933397b','UId':'25e6d707-2677-4884-9ff0-9ad9560dd660','Col':4,'Row':7,'Format':'numberic','Value':' ','TargetCode':''}</v>
      </c>
    </row>
    <row r="325" spans="1:1" x14ac:dyDescent="0.25">
      <c r="A325" t="str">
        <f>CONCATENATE("{'SheetId':'ef452680-df25-4941-a691-1ce22933397b'",",","'UId':'32334b3c-eac0-42b3-a528-a439445b9bc8'",",'Col':",COLUMN(BCLCTT_06106!E7),",'Row':",ROW(BCLCTT_06106!E7),",","'Format':'numberic'",",'Value':'",SUBSTITUTE(BCLCTT_06106!E7,"'","\'"),"','TargetCode':''}")</f>
        <v>{'SheetId':'ef452680-df25-4941-a691-1ce22933397b','UId':'32334b3c-eac0-42b3-a528-a439445b9bc8','Col':5,'Row':7,'Format':'numberic','Value':' ','TargetCode':''}</v>
      </c>
    </row>
    <row r="326" spans="1:1" x14ac:dyDescent="0.25">
      <c r="A326" t="str">
        <f>CONCATENATE("{'SheetId':'ef452680-df25-4941-a691-1ce22933397b'",",","'UId':'e379b23e-18f1-4cfa-93b7-73853a6b21d2'",",'Col':",COLUMN(BCLCTT_06106!C8),",'Row':",ROW(BCLCTT_06106!C8),",","'Format':'string'",",'Value':'",SUBSTITUTE(BCLCTT_06106!C8,"'","\'"),"','TargetCode':''}")</f>
        <v>{'SheetId':'ef452680-df25-4941-a691-1ce22933397b','UId':'e379b23e-18f1-4cfa-93b7-73853a6b21d2','Col':3,'Row':8,'Format':'string','Value':' ','TargetCode':''}</v>
      </c>
    </row>
    <row r="327" spans="1:1" x14ac:dyDescent="0.25">
      <c r="A327" t="str">
        <f>CONCATENATE("{'SheetId':'ef452680-df25-4941-a691-1ce22933397b'",",","'UId':'1c83e9e5-272f-47f9-909c-3db3edaa5bf5'",",'Col':",COLUMN(BCLCTT_06106!D8),",'Row':",ROW(BCLCTT_06106!D8),",","'Format':'numberic'",",'Value':'",SUBSTITUTE(BCLCTT_06106!D8,"'","\'"),"','TargetCode':''}")</f>
        <v>{'SheetId':'ef452680-df25-4941-a691-1ce22933397b','UId':'1c83e9e5-272f-47f9-909c-3db3edaa5bf5','Col':4,'Row':8,'Format':'numberic','Value':' ','TargetCode':''}</v>
      </c>
    </row>
    <row r="328" spans="1:1" x14ac:dyDescent="0.25">
      <c r="A328" t="str">
        <f>CONCATENATE("{'SheetId':'ef452680-df25-4941-a691-1ce22933397b'",",","'UId':'7a628fcb-04a4-4079-b99e-1ba2e52c2d73'",",'Col':",COLUMN(BCLCTT_06106!E8),",'Row':",ROW(BCLCTT_06106!E8),",","'Format':'numberic'",",'Value':'",SUBSTITUTE(BCLCTT_06106!E8,"'","\'"),"','TargetCode':''}")</f>
        <v>{'SheetId':'ef452680-df25-4941-a691-1ce22933397b','UId':'7a628fcb-04a4-4079-b99e-1ba2e52c2d73','Col':5,'Row':8,'Format':'numberic','Value':' ','TargetCode':''}</v>
      </c>
    </row>
    <row r="329" spans="1:1" x14ac:dyDescent="0.25">
      <c r="A329" t="str">
        <f>CONCATENATE("{'SheetId':'ef452680-df25-4941-a691-1ce22933397b'",",","'UId':'7b4a5b02-7f60-4ff9-a52a-c2cc6c1b9317'",",'Col':",COLUMN(BCLCTT_06106!C9),",'Row':",ROW(BCLCTT_06106!C9),",","'Format':'string'",",'Value':'",SUBSTITUTE(BCLCTT_06106!C9,"'","\'"),"','TargetCode':''}")</f>
        <v>{'SheetId':'ef452680-df25-4941-a691-1ce22933397b','UId':'7b4a5b02-7f60-4ff9-a52a-c2cc6c1b9317','Col':3,'Row':9,'Format':'string','Value':' ','TargetCode':''}</v>
      </c>
    </row>
    <row r="330" spans="1:1" x14ac:dyDescent="0.25">
      <c r="A330" t="str">
        <f>CONCATENATE("{'SheetId':'ef452680-df25-4941-a691-1ce22933397b'",",","'UId':'abab9046-646b-427c-bacf-59b3b08680a1'",",'Col':",COLUMN(BCLCTT_06106!D9),",'Row':",ROW(BCLCTT_06106!D9),",","'Format':'numberic'",",'Value':'",SUBSTITUTE(BCLCTT_06106!D9,"'","\'"),"','TargetCode':''}")</f>
        <v>{'SheetId':'ef452680-df25-4941-a691-1ce22933397b','UId':'abab9046-646b-427c-bacf-59b3b08680a1','Col':4,'Row':9,'Format':'numberic','Value':' ','TargetCode':''}</v>
      </c>
    </row>
    <row r="331" spans="1:1" x14ac:dyDescent="0.25">
      <c r="A331" t="str">
        <f>CONCATENATE("{'SheetId':'ef452680-df25-4941-a691-1ce22933397b'",",","'UId':'b8aee4ae-3f92-4d3b-b178-37e75a50a589'",",'Col':",COLUMN(BCLCTT_06106!E9),",'Row':",ROW(BCLCTT_06106!E9),",","'Format':'numberic'",",'Value':'",SUBSTITUTE(BCLCTT_06106!E9,"'","\'"),"','TargetCode':''}")</f>
        <v>{'SheetId':'ef452680-df25-4941-a691-1ce22933397b','UId':'b8aee4ae-3f92-4d3b-b178-37e75a50a589','Col':5,'Row':9,'Format':'numberic','Value':' ','TargetCode':''}</v>
      </c>
    </row>
    <row r="332" spans="1:1" x14ac:dyDescent="0.25">
      <c r="A332" t="str">
        <f>CONCATENATE("{'SheetId':'ef452680-df25-4941-a691-1ce22933397b'",",","'UId':'cd8ac265-98ed-4dfd-8379-91c758439640'",",'Col':",COLUMN(BCLCTT_06106!C10),",'Row':",ROW(BCLCTT_06106!C10),",","'Format':'string'",",'Value':'",SUBSTITUTE(BCLCTT_06106!C10,"'","\'"),"','TargetCode':''}")</f>
        <v>{'SheetId':'ef452680-df25-4941-a691-1ce22933397b','UId':'cd8ac265-98ed-4dfd-8379-91c758439640','Col':3,'Row':10,'Format':'string','Value':' ','TargetCode':''}</v>
      </c>
    </row>
    <row r="333" spans="1:1" x14ac:dyDescent="0.25">
      <c r="A333" t="str">
        <f>CONCATENATE("{'SheetId':'ef452680-df25-4941-a691-1ce22933397b'",",","'UId':'672e157f-2bca-44f2-bfa8-598afefa48b4'",",'Col':",COLUMN(BCLCTT_06106!D10),",'Row':",ROW(BCLCTT_06106!D10),",","'Format':'numberic'",",'Value':'",SUBSTITUTE(BCLCTT_06106!D10,"'","\'"),"','TargetCode':''}")</f>
        <v>{'SheetId':'ef452680-df25-4941-a691-1ce22933397b','UId':'672e157f-2bca-44f2-bfa8-598afefa48b4','Col':4,'Row':10,'Format':'numberic','Value':' ','TargetCode':''}</v>
      </c>
    </row>
    <row r="334" spans="1:1" x14ac:dyDescent="0.25">
      <c r="A334" t="str">
        <f>CONCATENATE("{'SheetId':'ef452680-df25-4941-a691-1ce22933397b'",",","'UId':'e08f7bcb-e297-4745-b522-5d01389b70af'",",'Col':",COLUMN(BCLCTT_06106!E10),",'Row':",ROW(BCLCTT_06106!E10),",","'Format':'numberic'",",'Value':'",SUBSTITUTE(BCLCTT_06106!E10,"'","\'"),"','TargetCode':''}")</f>
        <v>{'SheetId':'ef452680-df25-4941-a691-1ce22933397b','UId':'e08f7bcb-e297-4745-b522-5d01389b70af','Col':5,'Row':10,'Format':'numberic','Value':' ','TargetCode':''}</v>
      </c>
    </row>
    <row r="335" spans="1:1" x14ac:dyDescent="0.25">
      <c r="A335" t="str">
        <f>CONCATENATE("{'SheetId':'ef452680-df25-4941-a691-1ce22933397b'",",","'UId':'dbdc3aea-fdfc-4cf7-a975-21dc1353ef81'",",'Col':",COLUMN(BCLCTT_06106!C11),",'Row':",ROW(BCLCTT_06106!C11),",","'Format':'string'",",'Value':'",SUBSTITUTE(BCLCTT_06106!C11,"'","\'"),"','TargetCode':''}")</f>
        <v>{'SheetId':'ef452680-df25-4941-a691-1ce22933397b','UId':'dbdc3aea-fdfc-4cf7-a975-21dc1353ef81','Col':3,'Row':11,'Format':'string','Value':' ','TargetCode':''}</v>
      </c>
    </row>
    <row r="336" spans="1:1" x14ac:dyDescent="0.25">
      <c r="A336" t="str">
        <f>CONCATENATE("{'SheetId':'ef452680-df25-4941-a691-1ce22933397b'",",","'UId':'e92a5810-5839-4ee2-b243-18c2f0b37cb5'",",'Col':",COLUMN(BCLCTT_06106!D11),",'Row':",ROW(BCLCTT_06106!D11),",","'Format':'numberic'",",'Value':'",SUBSTITUTE(BCLCTT_06106!D11,"'","\'"),"','TargetCode':''}")</f>
        <v>{'SheetId':'ef452680-df25-4941-a691-1ce22933397b','UId':'e92a5810-5839-4ee2-b243-18c2f0b37cb5','Col':4,'Row':11,'Format':'numberic','Value':' ','TargetCode':''}</v>
      </c>
    </row>
    <row r="337" spans="1:1" x14ac:dyDescent="0.25">
      <c r="A337" t="str">
        <f>CONCATENATE("{'SheetId':'ef452680-df25-4941-a691-1ce22933397b'",",","'UId':'bc0e6f28-b6c7-48a9-bbfb-5170da4ea06e'",",'Col':",COLUMN(BCLCTT_06106!E11),",'Row':",ROW(BCLCTT_06106!E11),",","'Format':'numberic'",",'Value':'",SUBSTITUTE(BCLCTT_06106!E11,"'","\'"),"','TargetCode':''}")</f>
        <v>{'SheetId':'ef452680-df25-4941-a691-1ce22933397b','UId':'bc0e6f28-b6c7-48a9-bbfb-5170da4ea06e','Col':5,'Row':11,'Format':'numberic','Value':' ','TargetCode':''}</v>
      </c>
    </row>
    <row r="338" spans="1:1" x14ac:dyDescent="0.25">
      <c r="A338" t="str">
        <f>CONCATENATE("{'SheetId':'ef452680-df25-4941-a691-1ce22933397b'",",","'UId':'2fe7fb15-a453-4887-a95b-93dea15a1598'",",'Col':",COLUMN(BCLCTT_06106!C12),",'Row':",ROW(BCLCTT_06106!C12),",","'Format':'string'",",'Value':'",SUBSTITUTE(BCLCTT_06106!C12,"'","\'"),"','TargetCode':''}")</f>
        <v>{'SheetId':'ef452680-df25-4941-a691-1ce22933397b','UId':'2fe7fb15-a453-4887-a95b-93dea15a1598','Col':3,'Row':12,'Format':'string','Value':' ','TargetCode':''}</v>
      </c>
    </row>
    <row r="339" spans="1:1" x14ac:dyDescent="0.25">
      <c r="A339" t="str">
        <f>CONCATENATE("{'SheetId':'ef452680-df25-4941-a691-1ce22933397b'",",","'UId':'d11730f2-920e-451e-8b00-2b0479f061f9'",",'Col':",COLUMN(BCLCTT_06106!D12),",'Row':",ROW(BCLCTT_06106!D12),",","'Format':'numberic'",",'Value':'",SUBSTITUTE(BCLCTT_06106!D12,"'","\'"),"','TargetCode':''}")</f>
        <v>{'SheetId':'ef452680-df25-4941-a691-1ce22933397b','UId':'d11730f2-920e-451e-8b00-2b0479f061f9','Col':4,'Row':12,'Format':'numberic','Value':' ','TargetCode':''}</v>
      </c>
    </row>
    <row r="340" spans="1:1" x14ac:dyDescent="0.25">
      <c r="A340" t="str">
        <f>CONCATENATE("{'SheetId':'ef452680-df25-4941-a691-1ce22933397b'",",","'UId':'eae1ca6f-48ca-45e2-aec9-01de56eac057'",",'Col':",COLUMN(BCLCTT_06106!E12),",'Row':",ROW(BCLCTT_06106!E12),",","'Format':'numberic'",",'Value':'",SUBSTITUTE(BCLCTT_06106!E12,"'","\'"),"','TargetCode':''}")</f>
        <v>{'SheetId':'ef452680-df25-4941-a691-1ce22933397b','UId':'eae1ca6f-48ca-45e2-aec9-01de56eac057','Col':5,'Row':12,'Format':'numberic','Value':' ','TargetCode':''}</v>
      </c>
    </row>
    <row r="341" spans="1:1" x14ac:dyDescent="0.25">
      <c r="A341" t="str">
        <f>CONCATENATE("{'SheetId':'ef452680-df25-4941-a691-1ce22933397b'",",","'UId':'d943be87-b9b4-47ba-92cd-3b3ed2f69962'",",'Col':",COLUMN(BCLCTT_06106!C13),",'Row':",ROW(BCLCTT_06106!C13),",","'Format':'string'",",'Value':'",SUBSTITUTE(BCLCTT_06106!C13,"'","\'"),"','TargetCode':''}")</f>
        <v>{'SheetId':'ef452680-df25-4941-a691-1ce22933397b','UId':'d943be87-b9b4-47ba-92cd-3b3ed2f69962','Col':3,'Row':13,'Format':'string','Value':' ','TargetCode':''}</v>
      </c>
    </row>
    <row r="342" spans="1:1" x14ac:dyDescent="0.25">
      <c r="A342" t="str">
        <f>CONCATENATE("{'SheetId':'ef452680-df25-4941-a691-1ce22933397b'",",","'UId':'b061dd3c-23b5-4ac2-a1e3-40b6293df873'",",'Col':",COLUMN(BCLCTT_06106!D13),",'Row':",ROW(BCLCTT_06106!D13),",","'Format':'numberic'",",'Value':'",SUBSTITUTE(BCLCTT_06106!D13,"'","\'"),"','TargetCode':''}")</f>
        <v>{'SheetId':'ef452680-df25-4941-a691-1ce22933397b','UId':'b061dd3c-23b5-4ac2-a1e3-40b6293df873','Col':4,'Row':13,'Format':'numberic','Value':' ','TargetCode':''}</v>
      </c>
    </row>
    <row r="343" spans="1:1" x14ac:dyDescent="0.25">
      <c r="A343" t="str">
        <f>CONCATENATE("{'SheetId':'ef452680-df25-4941-a691-1ce22933397b'",",","'UId':'b1046cc8-bc59-402e-b6fa-b3871d519a35'",",'Col':",COLUMN(BCLCTT_06106!E13),",'Row':",ROW(BCLCTT_06106!E13),",","'Format':'numberic'",",'Value':'",SUBSTITUTE(BCLCTT_06106!E13,"'","\'"),"','TargetCode':''}")</f>
        <v>{'SheetId':'ef452680-df25-4941-a691-1ce22933397b','UId':'b1046cc8-bc59-402e-b6fa-b3871d519a35','Col':5,'Row':13,'Format':'numberic','Value':' ','TargetCode':''}</v>
      </c>
    </row>
    <row r="344" spans="1:1" x14ac:dyDescent="0.25">
      <c r="A344" t="str">
        <f>CONCATENATE("{'SheetId':'ef452680-df25-4941-a691-1ce22933397b'",",","'UId':'2714e75d-7dff-4654-9a6c-bcf0299088f8'",",'Col':",COLUMN(BCLCTT_06106!C14),",'Row':",ROW(BCLCTT_06106!C14),",","'Format':'string'",",'Value':'",SUBSTITUTE(BCLCTT_06106!C14,"'","\'"),"','TargetCode':''}")</f>
        <v>{'SheetId':'ef452680-df25-4941-a691-1ce22933397b','UId':'2714e75d-7dff-4654-9a6c-bcf0299088f8','Col':3,'Row':14,'Format':'string','Value':' ','TargetCode':''}</v>
      </c>
    </row>
    <row r="345" spans="1:1" x14ac:dyDescent="0.25">
      <c r="A345" t="str">
        <f>CONCATENATE("{'SheetId':'ef452680-df25-4941-a691-1ce22933397b'",",","'UId':'463746df-5031-430b-85ab-8415d756621a'",",'Col':",COLUMN(BCLCTT_06106!D14),",'Row':",ROW(BCLCTT_06106!D14),",","'Format':'numberic'",",'Value':'",SUBSTITUTE(BCLCTT_06106!D14,"'","\'"),"','TargetCode':''}")</f>
        <v>{'SheetId':'ef452680-df25-4941-a691-1ce22933397b','UId':'463746df-5031-430b-85ab-8415d756621a','Col':4,'Row':14,'Format':'numberic','Value':' ','TargetCode':''}</v>
      </c>
    </row>
    <row r="346" spans="1:1" x14ac:dyDescent="0.25">
      <c r="A346" t="str">
        <f>CONCATENATE("{'SheetId':'ef452680-df25-4941-a691-1ce22933397b'",",","'UId':'169f7af7-a090-46ec-8d25-c6a2dd97ecc6'",",'Col':",COLUMN(BCLCTT_06106!E14),",'Row':",ROW(BCLCTT_06106!E14),",","'Format':'numberic'",",'Value':'",SUBSTITUTE(BCLCTT_06106!E14,"'","\'"),"','TargetCode':''}")</f>
        <v>{'SheetId':'ef452680-df25-4941-a691-1ce22933397b','UId':'169f7af7-a090-46ec-8d25-c6a2dd97ecc6','Col':5,'Row':14,'Format':'numberic','Value':' ','TargetCode':''}</v>
      </c>
    </row>
    <row r="347" spans="1:1" x14ac:dyDescent="0.25">
      <c r="A347" t="str">
        <f>CONCATENATE("{'SheetId':'ef452680-df25-4941-a691-1ce22933397b'",",","'UId':'4958841c-503f-46f1-b3e1-5d1da8e7e58d'",",'Col':",COLUMN(BCLCTT_06106!C15),",'Row':",ROW(BCLCTT_06106!C15),",","'Format':'string'",",'Value':'",SUBSTITUTE(BCLCTT_06106!C15,"'","\'"),"','TargetCode':''}")</f>
        <v>{'SheetId':'ef452680-df25-4941-a691-1ce22933397b','UId':'4958841c-503f-46f1-b3e1-5d1da8e7e58d','Col':3,'Row':15,'Format':'string','Value':' ','TargetCode':''}</v>
      </c>
    </row>
    <row r="348" spans="1:1" x14ac:dyDescent="0.25">
      <c r="A348" t="str">
        <f>CONCATENATE("{'SheetId':'ef452680-df25-4941-a691-1ce22933397b'",",","'UId':'0326787d-2af0-4cd5-845d-b8c788f3b14d'",",'Col':",COLUMN(BCLCTT_06106!D15),",'Row':",ROW(BCLCTT_06106!D15),",","'Format':'numberic'",",'Value':'",SUBSTITUTE(BCLCTT_06106!D15,"'","\'"),"','TargetCode':''}")</f>
        <v>{'SheetId':'ef452680-df25-4941-a691-1ce22933397b','UId':'0326787d-2af0-4cd5-845d-b8c788f3b14d','Col':4,'Row':15,'Format':'numberic','Value':' ','TargetCode':''}</v>
      </c>
    </row>
    <row r="349" spans="1:1" x14ac:dyDescent="0.25">
      <c r="A349" t="str">
        <f>CONCATENATE("{'SheetId':'ef452680-df25-4941-a691-1ce22933397b'",",","'UId':'1aa849b7-da1c-4332-b8b1-65630a198920'",",'Col':",COLUMN(BCLCTT_06106!E15),",'Row':",ROW(BCLCTT_06106!E15),",","'Format':'numberic'",",'Value':'",SUBSTITUTE(BCLCTT_06106!E15,"'","\'"),"','TargetCode':''}")</f>
        <v>{'SheetId':'ef452680-df25-4941-a691-1ce22933397b','UId':'1aa849b7-da1c-4332-b8b1-65630a198920','Col':5,'Row':15,'Format':'numberic','Value':' ','TargetCode':''}</v>
      </c>
    </row>
    <row r="350" spans="1:1" x14ac:dyDescent="0.25">
      <c r="A350" t="str">
        <f>CONCATENATE("{'SheetId':'ef452680-df25-4941-a691-1ce22933397b'",",","'UId':'4f8369fb-318b-4ae8-b7d7-538f6c9b9b13'",",'Col':",COLUMN(BCLCTT_06106!C16),",'Row':",ROW(BCLCTT_06106!C16),",","'Format':'string'",",'Value':'",SUBSTITUTE(BCLCTT_06106!C16,"'","\'"),"','TargetCode':''}")</f>
        <v>{'SheetId':'ef452680-df25-4941-a691-1ce22933397b','UId':'4f8369fb-318b-4ae8-b7d7-538f6c9b9b13','Col':3,'Row':16,'Format':'string','Value':' ','TargetCode':''}</v>
      </c>
    </row>
    <row r="351" spans="1:1" x14ac:dyDescent="0.25">
      <c r="A351" t="str">
        <f>CONCATENATE("{'SheetId':'ef452680-df25-4941-a691-1ce22933397b'",",","'UId':'88165489-7bac-4b94-abf6-941a85eac7a4'",",'Col':",COLUMN(BCLCTT_06106!D16),",'Row':",ROW(BCLCTT_06106!D16),",","'Format':'numberic'",",'Value':'",SUBSTITUTE(BCLCTT_06106!D16,"'","\'"),"','TargetCode':''}")</f>
        <v>{'SheetId':'ef452680-df25-4941-a691-1ce22933397b','UId':'88165489-7bac-4b94-abf6-941a85eac7a4','Col':4,'Row':16,'Format':'numberic','Value':' ','TargetCode':''}</v>
      </c>
    </row>
    <row r="352" spans="1:1" x14ac:dyDescent="0.25">
      <c r="A352" t="str">
        <f>CONCATENATE("{'SheetId':'ef452680-df25-4941-a691-1ce22933397b'",",","'UId':'d187ec4e-b470-40d5-bd35-54561c1efbb2'",",'Col':",COLUMN(BCLCTT_06106!E16),",'Row':",ROW(BCLCTT_06106!E16),",","'Format':'numberic'",",'Value':'",SUBSTITUTE(BCLCTT_06106!E16,"'","\'"),"','TargetCode':''}")</f>
        <v>{'SheetId':'ef452680-df25-4941-a691-1ce22933397b','UId':'d187ec4e-b470-40d5-bd35-54561c1efbb2','Col':5,'Row':16,'Format':'numberic','Value':' ','TargetCode':''}</v>
      </c>
    </row>
    <row r="353" spans="1:1" x14ac:dyDescent="0.25">
      <c r="A353" t="str">
        <f>CONCATENATE("{'SheetId':'ef452680-df25-4941-a691-1ce22933397b'",",","'UId':'e8e8d51a-01da-4dd2-8d58-32f802f188fb'",",'Col':",COLUMN(BCLCTT_06106!C17),",'Row':",ROW(BCLCTT_06106!C17),",","'Format':'string'",",'Value':'",SUBSTITUTE(BCLCTT_06106!C17,"'","\'"),"','TargetCode':''}")</f>
        <v>{'SheetId':'ef452680-df25-4941-a691-1ce22933397b','UId':'e8e8d51a-01da-4dd2-8d58-32f802f188fb','Col':3,'Row':17,'Format':'string','Value':' ','TargetCode':''}</v>
      </c>
    </row>
    <row r="354" spans="1:1" x14ac:dyDescent="0.25">
      <c r="A354" t="str">
        <f>CONCATENATE("{'SheetId':'ef452680-df25-4941-a691-1ce22933397b'",",","'UId':'71dc8581-3df5-40f3-b3ac-6718987960af'",",'Col':",COLUMN(BCLCTT_06106!D17),",'Row':",ROW(BCLCTT_06106!D17),",","'Format':'numberic'",",'Value':'",SUBSTITUTE(BCLCTT_06106!D17,"'","\'"),"','TargetCode':''}")</f>
        <v>{'SheetId':'ef452680-df25-4941-a691-1ce22933397b','UId':'71dc8581-3df5-40f3-b3ac-6718987960af','Col':4,'Row':17,'Format':'numberic','Value':' ','TargetCode':''}</v>
      </c>
    </row>
    <row r="355" spans="1:1" x14ac:dyDescent="0.25">
      <c r="A355" t="str">
        <f>CONCATENATE("{'SheetId':'ef452680-df25-4941-a691-1ce22933397b'",",","'UId':'d177810c-a849-460a-91a5-9c3622c35ddb'",",'Col':",COLUMN(BCLCTT_06106!E17),",'Row':",ROW(BCLCTT_06106!E17),",","'Format':'numberic'",",'Value':'",SUBSTITUTE(BCLCTT_06106!E17,"'","\'"),"','TargetCode':''}")</f>
        <v>{'SheetId':'ef452680-df25-4941-a691-1ce22933397b','UId':'d177810c-a849-460a-91a5-9c3622c35ddb','Col':5,'Row':17,'Format':'numberic','Value':' ','TargetCode':''}</v>
      </c>
    </row>
    <row r="356" spans="1:1" x14ac:dyDescent="0.25">
      <c r="A356" t="str">
        <f>CONCATENATE("{'SheetId':'ef452680-df25-4941-a691-1ce22933397b'",",","'UId':'9119bace-5ef6-4d90-b83a-ada7b565ab32'",",'Col':",COLUMN(BCLCTT_06106!C18),",'Row':",ROW(BCLCTT_06106!C18),",","'Format':'string'",",'Value':'",SUBSTITUTE(BCLCTT_06106!C18,"'","\'"),"','TargetCode':''}")</f>
        <v>{'SheetId':'ef452680-df25-4941-a691-1ce22933397b','UId':'9119bace-5ef6-4d90-b83a-ada7b565ab32','Col':3,'Row':18,'Format':'string','Value':' ','TargetCode':''}</v>
      </c>
    </row>
    <row r="357" spans="1:1" x14ac:dyDescent="0.25">
      <c r="A357" t="str">
        <f>CONCATENATE("{'SheetId':'ef452680-df25-4941-a691-1ce22933397b'",",","'UId':'bc6d3362-9bff-4495-9d95-bfe3865db23e'",",'Col':",COLUMN(BCLCTT_06106!D18),",'Row':",ROW(BCLCTT_06106!D18),",","'Format':'numberic'",",'Value':'",SUBSTITUTE(BCLCTT_06106!D18,"'","\'"),"','TargetCode':''}")</f>
        <v>{'SheetId':'ef452680-df25-4941-a691-1ce22933397b','UId':'bc6d3362-9bff-4495-9d95-bfe3865db23e','Col':4,'Row':18,'Format':'numberic','Value':' ','TargetCode':''}</v>
      </c>
    </row>
    <row r="358" spans="1:1" x14ac:dyDescent="0.25">
      <c r="A358" t="str">
        <f>CONCATENATE("{'SheetId':'ef452680-df25-4941-a691-1ce22933397b'",",","'UId':'d521c4f8-8815-4a76-9330-997ee2b59831'",",'Col':",COLUMN(BCLCTT_06106!E18),",'Row':",ROW(BCLCTT_06106!E18),",","'Format':'numberic'",",'Value':'",SUBSTITUTE(BCLCTT_06106!E18,"'","\'"),"','TargetCode':''}")</f>
        <v>{'SheetId':'ef452680-df25-4941-a691-1ce22933397b','UId':'d521c4f8-8815-4a76-9330-997ee2b59831','Col':5,'Row':18,'Format':'numberic','Value':' ','TargetCode':''}</v>
      </c>
    </row>
    <row r="359" spans="1:1" x14ac:dyDescent="0.25">
      <c r="A359" t="str">
        <f>CONCATENATE("{'SheetId':'ef452680-df25-4941-a691-1ce22933397b'",",","'UId':'a2ad8389-a343-4ddd-bdc6-e3fd8da8519f'",",'Col':",COLUMN(BCLCTT_06106!C19),",'Row':",ROW(BCLCTT_06106!C19),",","'Format':'string'",",'Value':'",SUBSTITUTE(BCLCTT_06106!C19,"'","\'"),"','TargetCode':''}")</f>
        <v>{'SheetId':'ef452680-df25-4941-a691-1ce22933397b','UId':'a2ad8389-a343-4ddd-bdc6-e3fd8da8519f','Col':3,'Row':19,'Format':'string','Value':' ','TargetCode':''}</v>
      </c>
    </row>
    <row r="360" spans="1:1" x14ac:dyDescent="0.25">
      <c r="A360" t="str">
        <f>CONCATENATE("{'SheetId':'ef452680-df25-4941-a691-1ce22933397b'",",","'UId':'e8e393f5-dc8b-4599-9060-3a57353b43d6'",",'Col':",COLUMN(BCLCTT_06106!D19),",'Row':",ROW(BCLCTT_06106!D19),",","'Format':'numberic'",",'Value':'",SUBSTITUTE(BCLCTT_06106!D19,"'","\'"),"','TargetCode':''}")</f>
        <v>{'SheetId':'ef452680-df25-4941-a691-1ce22933397b','UId':'e8e393f5-dc8b-4599-9060-3a57353b43d6','Col':4,'Row':19,'Format':'numberic','Value':' ','TargetCode':''}</v>
      </c>
    </row>
    <row r="361" spans="1:1" x14ac:dyDescent="0.25">
      <c r="A361" t="str">
        <f>CONCATENATE("{'SheetId':'ef452680-df25-4941-a691-1ce22933397b'",",","'UId':'2cf77c1e-d0cb-409b-8904-51a7ef75cef8'",",'Col':",COLUMN(BCLCTT_06106!E19),",'Row':",ROW(BCLCTT_06106!E19),",","'Format':'numberic'",",'Value':'",SUBSTITUTE(BCLCTT_06106!E19,"'","\'"),"','TargetCode':''}")</f>
        <v>{'SheetId':'ef452680-df25-4941-a691-1ce22933397b','UId':'2cf77c1e-d0cb-409b-8904-51a7ef75cef8','Col':5,'Row':19,'Format':'numberic','Value':' ','TargetCode':''}</v>
      </c>
    </row>
    <row r="362" spans="1:1" x14ac:dyDescent="0.25">
      <c r="A362" t="str">
        <f>CONCATENATE("{'SheetId':'ef452680-df25-4941-a691-1ce22933397b'",",","'UId':'baa13d62-fbd3-42b2-a634-86923caced0f'",",'Col':",COLUMN(BCLCTT_06106!C20),",'Row':",ROW(BCLCTT_06106!C20),",","'Format':'string'",",'Value':'",SUBSTITUTE(BCLCTT_06106!C20,"'","\'"),"','TargetCode':''}")</f>
        <v>{'SheetId':'ef452680-df25-4941-a691-1ce22933397b','UId':'baa13d62-fbd3-42b2-a634-86923caced0f','Col':3,'Row':20,'Format':'string','Value':' ','TargetCode':''}</v>
      </c>
    </row>
    <row r="363" spans="1:1" x14ac:dyDescent="0.25">
      <c r="A363" t="str">
        <f>CONCATENATE("{'SheetId':'ef452680-df25-4941-a691-1ce22933397b'",",","'UId':'35951746-6070-4318-b055-b1ebe9bec4ca'",",'Col':",COLUMN(BCLCTT_06106!D20),",'Row':",ROW(BCLCTT_06106!D20),",","'Format':'numberic'",",'Value':'",SUBSTITUTE(BCLCTT_06106!D20,"'","\'"),"','TargetCode':''}")</f>
        <v>{'SheetId':'ef452680-df25-4941-a691-1ce22933397b','UId':'35951746-6070-4318-b055-b1ebe9bec4ca','Col':4,'Row':20,'Format':'numberic','Value':' ','TargetCode':''}</v>
      </c>
    </row>
    <row r="364" spans="1:1" x14ac:dyDescent="0.25">
      <c r="A364" t="str">
        <f>CONCATENATE("{'SheetId':'ef452680-df25-4941-a691-1ce22933397b'",",","'UId':'065e959f-dd0b-49ef-80c6-d050c80842c0'",",'Col':",COLUMN(BCLCTT_06106!E20),",'Row':",ROW(BCLCTT_06106!E20),",","'Format':'numberic'",",'Value':'",SUBSTITUTE(BCLCTT_06106!E20,"'","\'"),"','TargetCode':''}")</f>
        <v>{'SheetId':'ef452680-df25-4941-a691-1ce22933397b','UId':'065e959f-dd0b-49ef-80c6-d050c80842c0','Col':5,'Row':20,'Format':'numberic','Value':' ','TargetCode':''}</v>
      </c>
    </row>
    <row r="365" spans="1:1" x14ac:dyDescent="0.25">
      <c r="A365" t="str">
        <f>CONCATENATE("{'SheetId':'ef452680-df25-4941-a691-1ce22933397b'",",","'UId':'c327acc9-35f7-4d02-bb6d-1d5c6029f555'",",'Col':",COLUMN(BCLCTT_06106!C21),",'Row':",ROW(BCLCTT_06106!C21),",","'Format':'string'",",'Value':'",SUBSTITUTE(BCLCTT_06106!C21,"'","\'"),"','TargetCode':''}")</f>
        <v>{'SheetId':'ef452680-df25-4941-a691-1ce22933397b','UId':'c327acc9-35f7-4d02-bb6d-1d5c6029f555','Col':3,'Row':21,'Format':'string','Value':' ','TargetCode':''}</v>
      </c>
    </row>
    <row r="366" spans="1:1" x14ac:dyDescent="0.25">
      <c r="A366" t="str">
        <f>CONCATENATE("{'SheetId':'ef452680-df25-4941-a691-1ce22933397b'",",","'UId':'05f3c2c4-28e3-4d79-a852-734b8b0b4a8b'",",'Col':",COLUMN(BCLCTT_06106!D21),",'Row':",ROW(BCLCTT_06106!D21),",","'Format':'numberic'",",'Value':'",SUBSTITUTE(BCLCTT_06106!D21,"'","\'"),"','TargetCode':''}")</f>
        <v>{'SheetId':'ef452680-df25-4941-a691-1ce22933397b','UId':'05f3c2c4-28e3-4d79-a852-734b8b0b4a8b','Col':4,'Row':21,'Format':'numberic','Value':' ','TargetCode':''}</v>
      </c>
    </row>
    <row r="367" spans="1:1" x14ac:dyDescent="0.25">
      <c r="A367" t="str">
        <f>CONCATENATE("{'SheetId':'ef452680-df25-4941-a691-1ce22933397b'",",","'UId':'1e728ea3-d324-40a8-84db-b394495269dd'",",'Col':",COLUMN(BCLCTT_06106!E21),",'Row':",ROW(BCLCTT_06106!E21),",","'Format':'numberic'",",'Value':'",SUBSTITUTE(BCLCTT_06106!E21,"'","\'"),"','TargetCode':''}")</f>
        <v>{'SheetId':'ef452680-df25-4941-a691-1ce22933397b','UId':'1e728ea3-d324-40a8-84db-b394495269dd','Col':5,'Row':21,'Format':'numberic','Value':' ','TargetCode':''}</v>
      </c>
    </row>
    <row r="368" spans="1:1" x14ac:dyDescent="0.25">
      <c r="A368" t="str">
        <f>CONCATENATE("{'SheetId':'ef452680-df25-4941-a691-1ce22933397b'",",","'UId':'306ef596-2755-496d-a8fb-f43f89290233'",",'Col':",COLUMN(BCLCTT_06106!C22),",'Row':",ROW(BCLCTT_06106!C22),",","'Format':'string'",",'Value':'",SUBSTITUTE(BCLCTT_06106!C22,"'","\'"),"','TargetCode':''}")</f>
        <v>{'SheetId':'ef452680-df25-4941-a691-1ce22933397b','UId':'306ef596-2755-496d-a8fb-f43f89290233','Col':3,'Row':22,'Format':'string','Value':' ','TargetCode':''}</v>
      </c>
    </row>
    <row r="369" spans="1:1" x14ac:dyDescent="0.25">
      <c r="A369" t="str">
        <f>CONCATENATE("{'SheetId':'ef452680-df25-4941-a691-1ce22933397b'",",","'UId':'a71bb21f-d11b-457e-bb65-a61e914f8c66'",",'Col':",COLUMN(BCLCTT_06106!D22),",'Row':",ROW(BCLCTT_06106!D22),",","'Format':'numberic'",",'Value':'",SUBSTITUTE(BCLCTT_06106!D22,"'","\'"),"','TargetCode':''}")</f>
        <v>{'SheetId':'ef452680-df25-4941-a691-1ce22933397b','UId':'a71bb21f-d11b-457e-bb65-a61e914f8c66','Col':4,'Row':22,'Format':'numberic','Value':' ','TargetCode':''}</v>
      </c>
    </row>
    <row r="370" spans="1:1" x14ac:dyDescent="0.25">
      <c r="A370" t="str">
        <f>CONCATENATE("{'SheetId':'ef452680-df25-4941-a691-1ce22933397b'",",","'UId':'194ae09d-8477-4ac5-bb19-205ed7a8e9cb'",",'Col':",COLUMN(BCLCTT_06106!E22),",'Row':",ROW(BCLCTT_06106!E22),",","'Format':'numberic'",",'Value':'",SUBSTITUTE(BCLCTT_06106!E22,"'","\'"),"','TargetCode':''}")</f>
        <v>{'SheetId':'ef452680-df25-4941-a691-1ce22933397b','UId':'194ae09d-8477-4ac5-bb19-205ed7a8e9cb','Col':5,'Row':22,'Format':'numberic','Value':' ','TargetCode':''}</v>
      </c>
    </row>
    <row r="371" spans="1:1" x14ac:dyDescent="0.25">
      <c r="A371" t="str">
        <f>CONCATENATE("{'SheetId':'ef452680-df25-4941-a691-1ce22933397b'",",","'UId':'ce528b65-ef6f-4927-a4ec-d1f2a6f7caa9'",",'Col':",COLUMN(BCLCTT_06106!C23),",'Row':",ROW(BCLCTT_06106!C23),",","'Format':'string'",",'Value':'",SUBSTITUTE(BCLCTT_06106!C23,"'","\'"),"','TargetCode':''}")</f>
        <v>{'SheetId':'ef452680-df25-4941-a691-1ce22933397b','UId':'ce528b65-ef6f-4927-a4ec-d1f2a6f7caa9','Col':3,'Row':23,'Format':'string','Value':' ','TargetCode':''}</v>
      </c>
    </row>
    <row r="372" spans="1:1" x14ac:dyDescent="0.25">
      <c r="A372" t="str">
        <f>CONCATENATE("{'SheetId':'ef452680-df25-4941-a691-1ce22933397b'",",","'UId':'22194979-9861-4d25-8849-da30eb523052'",",'Col':",COLUMN(BCLCTT_06106!D23),",'Row':",ROW(BCLCTT_06106!D23),",","'Format':'numberic'",",'Value':'",SUBSTITUTE(BCLCTT_06106!D23,"'","\'"),"','TargetCode':''}")</f>
        <v>{'SheetId':'ef452680-df25-4941-a691-1ce22933397b','UId':'22194979-9861-4d25-8849-da30eb523052','Col':4,'Row':23,'Format':'numberic','Value':' ','TargetCode':''}</v>
      </c>
    </row>
    <row r="373" spans="1:1" x14ac:dyDescent="0.25">
      <c r="A373" t="str">
        <f>CONCATENATE("{'SheetId':'ef452680-df25-4941-a691-1ce22933397b'",",","'UId':'1f0487fb-3057-451e-bdc6-398d03a795ed'",",'Col':",COLUMN(BCLCTT_06106!E23),",'Row':",ROW(BCLCTT_06106!E23),",","'Format':'numberic'",",'Value':'",SUBSTITUTE(BCLCTT_06106!E23,"'","\'"),"','TargetCode':''}")</f>
        <v>{'SheetId':'ef452680-df25-4941-a691-1ce22933397b','UId':'1f0487fb-3057-451e-bdc6-398d03a795ed','Col':5,'Row':23,'Format':'numberic','Value':' ','TargetCode':''}</v>
      </c>
    </row>
    <row r="374" spans="1:1" x14ac:dyDescent="0.25">
      <c r="A374" t="str">
        <f>CONCATENATE("{'SheetId':'ef452680-df25-4941-a691-1ce22933397b'",",","'UId':'a4d1ad83-5b29-48f3-9bb1-650d56612f15'",",'Col':",COLUMN(BCLCTT_06106!C24),",'Row':",ROW(BCLCTT_06106!C24),",","'Format':'string'",",'Value':'",SUBSTITUTE(BCLCTT_06106!C24,"'","\'"),"','TargetCode':''}")</f>
        <v>{'SheetId':'ef452680-df25-4941-a691-1ce22933397b','UId':'a4d1ad83-5b29-48f3-9bb1-650d56612f15','Col':3,'Row':24,'Format':'string','Value':' ','TargetCode':''}</v>
      </c>
    </row>
    <row r="375" spans="1:1" x14ac:dyDescent="0.25">
      <c r="A375" t="str">
        <f>CONCATENATE("{'SheetId':'ef452680-df25-4941-a691-1ce22933397b'",",","'UId':'cf43414a-8dd0-4e35-945d-4c3e23fa2184'",",'Col':",COLUMN(BCLCTT_06106!D24),",'Row':",ROW(BCLCTT_06106!D24),",","'Format':'numberic'",",'Value':'",SUBSTITUTE(BCLCTT_06106!D24,"'","\'"),"','TargetCode':''}")</f>
        <v>{'SheetId':'ef452680-df25-4941-a691-1ce22933397b','UId':'cf43414a-8dd0-4e35-945d-4c3e23fa2184','Col':4,'Row':24,'Format':'numberic','Value':' ','TargetCode':''}</v>
      </c>
    </row>
    <row r="376" spans="1:1" x14ac:dyDescent="0.25">
      <c r="A376" t="str">
        <f>CONCATENATE("{'SheetId':'ef452680-df25-4941-a691-1ce22933397b'",",","'UId':'929fb0f9-f61f-4f7b-a5e4-86681555f85b'",",'Col':",COLUMN(BCLCTT_06106!E24),",'Row':",ROW(BCLCTT_06106!E24),",","'Format':'numberic'",",'Value':'",SUBSTITUTE(BCLCTT_06106!E24,"'","\'"),"','TargetCode':''}")</f>
        <v>{'SheetId':'ef452680-df25-4941-a691-1ce22933397b','UId':'929fb0f9-f61f-4f7b-a5e4-86681555f85b','Col':5,'Row':24,'Format':'numberic','Value':' ','TargetCode':''}</v>
      </c>
    </row>
    <row r="377" spans="1:1" x14ac:dyDescent="0.25">
      <c r="A377" t="str">
        <f>CONCATENATE("{'SheetId':'ef452680-df25-4941-a691-1ce22933397b'",",","'UId':'d32005b8-c3a6-474a-9ae0-701d4d8677cb'",",'Col':",COLUMN(BCLCTT_06106!C25),",'Row':",ROW(BCLCTT_06106!C25),",","'Format':'string'",",'Value':'",SUBSTITUTE(BCLCTT_06106!C25,"'","\'"),"','TargetCode':''}")</f>
        <v>{'SheetId':'ef452680-df25-4941-a691-1ce22933397b','UId':'d32005b8-c3a6-474a-9ae0-701d4d8677cb','Col':3,'Row':25,'Format':'string','Value':' ','TargetCode':''}</v>
      </c>
    </row>
    <row r="378" spans="1:1" x14ac:dyDescent="0.25">
      <c r="A378" t="str">
        <f>CONCATENATE("{'SheetId':'ef452680-df25-4941-a691-1ce22933397b'",",","'UId':'e441da85-d331-49c6-a0ca-27f3c8ff9c39'",",'Col':",COLUMN(BCLCTT_06106!D25),",'Row':",ROW(BCLCTT_06106!D25),",","'Format':'numberic'",",'Value':'",SUBSTITUTE(BCLCTT_06106!D25,"'","\'"),"','TargetCode':''}")</f>
        <v>{'SheetId':'ef452680-df25-4941-a691-1ce22933397b','UId':'e441da85-d331-49c6-a0ca-27f3c8ff9c39','Col':4,'Row':25,'Format':'numberic','Value':' ','TargetCode':''}</v>
      </c>
    </row>
    <row r="379" spans="1:1" x14ac:dyDescent="0.25">
      <c r="A379" t="str">
        <f>CONCATENATE("{'SheetId':'ef452680-df25-4941-a691-1ce22933397b'",",","'UId':'14090077-ccff-4cb3-87d0-7fa7ea4b07c1'",",'Col':",COLUMN(BCLCTT_06106!E25),",'Row':",ROW(BCLCTT_06106!E25),",","'Format':'numberic'",",'Value':'",SUBSTITUTE(BCLCTT_06106!E25,"'","\'"),"','TargetCode':''}")</f>
        <v>{'SheetId':'ef452680-df25-4941-a691-1ce22933397b','UId':'14090077-ccff-4cb3-87d0-7fa7ea4b07c1','Col':5,'Row':25,'Format':'numberic','Value':' ','TargetCode':''}</v>
      </c>
    </row>
    <row r="380" spans="1:1" x14ac:dyDescent="0.25">
      <c r="A380" t="str">
        <f>CONCATENATE("{'SheetId':'ef452680-df25-4941-a691-1ce22933397b'",",","'UId':'c3363c84-3785-4315-b491-844c76e78b8d'",",'Col':",COLUMN(BCLCTT_06106!C26),",'Row':",ROW(BCLCTT_06106!C26),",","'Format':'string'",",'Value':'",SUBSTITUTE(BCLCTT_06106!C26,"'","\'"),"','TargetCode':''}")</f>
        <v>{'SheetId':'ef452680-df25-4941-a691-1ce22933397b','UId':'c3363c84-3785-4315-b491-844c76e78b8d','Col':3,'Row':26,'Format':'string','Value':' ','TargetCode':''}</v>
      </c>
    </row>
    <row r="381" spans="1:1" x14ac:dyDescent="0.25">
      <c r="A381" t="str">
        <f>CONCATENATE("{'SheetId':'ef452680-df25-4941-a691-1ce22933397b'",",","'UId':'938648df-c66b-4028-9f64-9a5bc42fc2af'",",'Col':",COLUMN(BCLCTT_06106!D26),",'Row':",ROW(BCLCTT_06106!D26),",","'Format':'numberic'",",'Value':'",SUBSTITUTE(BCLCTT_06106!D26,"'","\'"),"','TargetCode':''}")</f>
        <v>{'SheetId':'ef452680-df25-4941-a691-1ce22933397b','UId':'938648df-c66b-4028-9f64-9a5bc42fc2af','Col':4,'Row':26,'Format':'numberic','Value':' ','TargetCode':''}</v>
      </c>
    </row>
    <row r="382" spans="1:1" x14ac:dyDescent="0.25">
      <c r="A382" t="str">
        <f>CONCATENATE("{'SheetId':'ef452680-df25-4941-a691-1ce22933397b'",",","'UId':'66b647d4-b55d-4ced-8917-a5215b1ca343'",",'Col':",COLUMN(BCLCTT_06106!E26),",'Row':",ROW(BCLCTT_06106!E26),",","'Format':'numberic'",",'Value':'",SUBSTITUTE(BCLCTT_06106!E26,"'","\'"),"','TargetCode':''}")</f>
        <v>{'SheetId':'ef452680-df25-4941-a691-1ce22933397b','UId':'66b647d4-b55d-4ced-8917-a5215b1ca343','Col':5,'Row':26,'Format':'numberic','Value':' ','TargetCode':''}</v>
      </c>
    </row>
    <row r="383" spans="1:1" x14ac:dyDescent="0.25">
      <c r="A383" t="str">
        <f>CONCATENATE("{'SheetId':'ef452680-df25-4941-a691-1ce22933397b'",",","'UId':'41788f07-af97-49e3-b689-05b53c82d4a9'",",'Col':",COLUMN(BCLCTT_06106!C27),",'Row':",ROW(BCLCTT_06106!C27),",","'Format':'string'",",'Value':'",SUBSTITUTE(BCLCTT_06106!C27,"'","\'"),"','TargetCode':''}")</f>
        <v>{'SheetId':'ef452680-df25-4941-a691-1ce22933397b','UId':'41788f07-af97-49e3-b689-05b53c82d4a9','Col':3,'Row':27,'Format':'string','Value':' ','TargetCode':''}</v>
      </c>
    </row>
    <row r="384" spans="1:1" x14ac:dyDescent="0.25">
      <c r="A384" t="str">
        <f>CONCATENATE("{'SheetId':'ef452680-df25-4941-a691-1ce22933397b'",",","'UId':'fc7abc4a-6f16-4069-ba0c-a8651cee4e24'",",'Col':",COLUMN(BCLCTT_06106!D27),",'Row':",ROW(BCLCTT_06106!D27),",","'Format':'numberic'",",'Value':'",SUBSTITUTE(BCLCTT_06106!D27,"'","\'"),"','TargetCode':''}")</f>
        <v>{'SheetId':'ef452680-df25-4941-a691-1ce22933397b','UId':'fc7abc4a-6f16-4069-ba0c-a8651cee4e24','Col':4,'Row':27,'Format':'numberic','Value':' ','TargetCode':''}</v>
      </c>
    </row>
    <row r="385" spans="1:1" x14ac:dyDescent="0.25">
      <c r="A385" t="str">
        <f>CONCATENATE("{'SheetId':'ef452680-df25-4941-a691-1ce22933397b'",",","'UId':'c9a87066-f983-4944-a1a7-548b718eb5bf'",",'Col':",COLUMN(BCLCTT_06106!E27),",'Row':",ROW(BCLCTT_06106!E27),",","'Format':'numberic'",",'Value':'",SUBSTITUTE(BCLCTT_06106!E27,"'","\'"),"','TargetCode':''}")</f>
        <v>{'SheetId':'ef452680-df25-4941-a691-1ce22933397b','UId':'c9a87066-f983-4944-a1a7-548b718eb5bf','Col':5,'Row':27,'Format':'numberic','Value':' ','TargetCode':''}</v>
      </c>
    </row>
    <row r="386" spans="1:1" x14ac:dyDescent="0.25">
      <c r="A386" t="str">
        <f>CONCATENATE("{'SheetId':'ef452680-df25-4941-a691-1ce22933397b'",",","'UId':'d41389f5-1291-495d-8e27-43f5e2fb42cc'",",'Col':",COLUMN(BCLCTT_06106!C28),",'Row':",ROW(BCLCTT_06106!C28),",","'Format':'string'",",'Value':'",SUBSTITUTE(BCLCTT_06106!C28,"'","\'"),"','TargetCode':''}")</f>
        <v>{'SheetId':'ef452680-df25-4941-a691-1ce22933397b','UId':'d41389f5-1291-495d-8e27-43f5e2fb42cc','Col':3,'Row':28,'Format':'string','Value':'','TargetCode':''}</v>
      </c>
    </row>
    <row r="387" spans="1:1" x14ac:dyDescent="0.25">
      <c r="A387" t="str">
        <f>CONCATENATE("{'SheetId':'ef452680-df25-4941-a691-1ce22933397b'",",","'UId':'7df7814d-765c-49e3-8047-f1611b9f47a7'",",'Col':",COLUMN(BCLCTT_06106!D28),",'Row':",ROW(BCLCTT_06106!D28),",","'Format':'numberic'",",'Value':'",SUBSTITUTE(BCLCTT_06106!D28,"'","\'"),"','TargetCode':''}")</f>
        <v>{'SheetId':'ef452680-df25-4941-a691-1ce22933397b','UId':'7df7814d-765c-49e3-8047-f1611b9f47a7','Col':4,'Row':28,'Format':'numberic','Value':'','TargetCode':''}</v>
      </c>
    </row>
    <row r="388" spans="1:1" x14ac:dyDescent="0.25">
      <c r="A388" t="str">
        <f>CONCATENATE("{'SheetId':'ef452680-df25-4941-a691-1ce22933397b'",",","'UId':'0ab3c8e7-53e5-4171-b216-e3265212b713'",",'Col':",COLUMN(BCLCTT_06106!E28),",'Row':",ROW(BCLCTT_06106!E28),",","'Format':'numberic'",",'Value':'",SUBSTITUTE(BCLCTT_06106!E28,"'","\'"),"','TargetCode':''}")</f>
        <v>{'SheetId':'ef452680-df25-4941-a691-1ce22933397b','UId':'0ab3c8e7-53e5-4171-b216-e3265212b713','Col':5,'Row':28,'Format':'numberic','Value':'','TargetCode':''}</v>
      </c>
    </row>
    <row r="389" spans="1:1" x14ac:dyDescent="0.25">
      <c r="A389" t="str">
        <f>CONCATENATE("{'SheetId':'ef452680-df25-4941-a691-1ce22933397b'",",","'UId':'b6c4bda5-df55-42bf-a6d5-d33649701aa4'",",'Col':",COLUMN(BCLCTT_06106!C29),",'Row':",ROW(BCLCTT_06106!C29),",","'Format':'string'",",'Value':'",SUBSTITUTE(BCLCTT_06106!C29,"'","\'"),"','TargetCode':''}")</f>
        <v>{'SheetId':'ef452680-df25-4941-a691-1ce22933397b','UId':'b6c4bda5-df55-42bf-a6d5-d33649701aa4','Col':3,'Row':29,'Format':'string','Value':'','TargetCode':''}</v>
      </c>
    </row>
    <row r="390" spans="1:1" x14ac:dyDescent="0.25">
      <c r="A390" t="str">
        <f>CONCATENATE("{'SheetId':'ef452680-df25-4941-a691-1ce22933397b'",",","'UId':'f9aadb8d-e881-4981-9872-81588dbf6573'",",'Col':",COLUMN(BCLCTT_06106!D29),",'Row':",ROW(BCLCTT_06106!D29),",","'Format':'numberic'",",'Value':'",SUBSTITUTE(BCLCTT_06106!D29,"'","\'"),"','TargetCode':''}")</f>
        <v>{'SheetId':'ef452680-df25-4941-a691-1ce22933397b','UId':'f9aadb8d-e881-4981-9872-81588dbf6573','Col':4,'Row':29,'Format':'numberic','Value':'','TargetCode':''}</v>
      </c>
    </row>
    <row r="391" spans="1:1" x14ac:dyDescent="0.25">
      <c r="A391" t="str">
        <f>CONCATENATE("{'SheetId':'ef452680-df25-4941-a691-1ce22933397b'",",","'UId':'9c1050e9-7ea8-45ff-99be-3b5017ec5b7c'",",'Col':",COLUMN(BCLCTT_06106!E29),",'Row':",ROW(BCLCTT_06106!E29),",","'Format':'numberic'",",'Value':'",SUBSTITUTE(BCLCTT_06106!E29,"'","\'"),"','TargetCode':''}")</f>
        <v>{'SheetId':'ef452680-df25-4941-a691-1ce22933397b','UId':'9c1050e9-7ea8-45ff-99be-3b5017ec5b7c','Col':5,'Row':29,'Format':'numberic','Value':'','TargetCode':''}</v>
      </c>
    </row>
    <row r="392" spans="1:1" x14ac:dyDescent="0.25">
      <c r="A392" t="str">
        <f>CONCATENATE("{'SheetId':'ef452680-df25-4941-a691-1ce22933397b'",",","'UId':'6c931265-9897-4742-ae81-db408049df17'",",'Col':",COLUMN(BCLCTT_06106!C30),",'Row':",ROW(BCLCTT_06106!C30),",","'Format':'string'",",'Value':'",SUBSTITUTE(BCLCTT_06106!C30,"'","\'"),"','TargetCode':''}")</f>
        <v>{'SheetId':'ef452680-df25-4941-a691-1ce22933397b','UId':'6c931265-9897-4742-ae81-db408049df17','Col':3,'Row':30,'Format':'string','Value':'','TargetCode':''}</v>
      </c>
    </row>
    <row r="393" spans="1:1" x14ac:dyDescent="0.25">
      <c r="A393" t="str">
        <f>CONCATENATE("{'SheetId':'ef452680-df25-4941-a691-1ce22933397b'",",","'UId':'c3bc1f22-98ee-4a7c-8fd4-d268624d73c2'",",'Col':",COLUMN(BCLCTT_06106!D30),",'Row':",ROW(BCLCTT_06106!D30),",","'Format':'numberic'",",'Value':'",SUBSTITUTE(BCLCTT_06106!D30,"'","\'"),"','TargetCode':''}")</f>
        <v>{'SheetId':'ef452680-df25-4941-a691-1ce22933397b','UId':'c3bc1f22-98ee-4a7c-8fd4-d268624d73c2','Col':4,'Row':30,'Format':'numberic','Value':'','TargetCode':''}</v>
      </c>
    </row>
    <row r="394" spans="1:1" x14ac:dyDescent="0.25">
      <c r="A394" t="str">
        <f>CONCATENATE("{'SheetId':'ef452680-df25-4941-a691-1ce22933397b'",",","'UId':'aa9cd5f5-932e-4fab-922f-9292943acaeb'",",'Col':",COLUMN(BCLCTT_06106!E30),",'Row':",ROW(BCLCTT_06106!E30),",","'Format':'numberic'",",'Value':'",SUBSTITUTE(BCLCTT_06106!E30,"'","\'"),"','TargetCode':''}")</f>
        <v>{'SheetId':'ef452680-df25-4941-a691-1ce22933397b','UId':'aa9cd5f5-932e-4fab-922f-9292943acaeb','Col':5,'Row':30,'Format':'numberic','Value':'','TargetCode':''}</v>
      </c>
    </row>
    <row r="395" spans="1:1" x14ac:dyDescent="0.25">
      <c r="A395" t="str">
        <f>CONCATENATE("{'SheetId':'ef452680-df25-4941-a691-1ce22933397b'",",","'UId':'83d6bcae-bf4b-44b0-afda-6519c6f4a8f5'",",'Col':",COLUMN(BCLCTT_06106!C31),",'Row':",ROW(BCLCTT_06106!C31),",","'Format':'string'",",'Value':'",SUBSTITUTE(BCLCTT_06106!C31,"'","\'"),"','TargetCode':''}")</f>
        <v>{'SheetId':'ef452680-df25-4941-a691-1ce22933397b','UId':'83d6bcae-bf4b-44b0-afda-6519c6f4a8f5','Col':3,'Row':31,'Format':'string','Value':'','TargetCode':''}</v>
      </c>
    </row>
    <row r="396" spans="1:1" x14ac:dyDescent="0.25">
      <c r="A396" t="str">
        <f>CONCATENATE("{'SheetId':'ef452680-df25-4941-a691-1ce22933397b'",",","'UId':'5d56d6da-b14e-4962-a20d-492bbfd5dff4'",",'Col':",COLUMN(BCLCTT_06106!D31),",'Row':",ROW(BCLCTT_06106!D31),",","'Format':'numberic'",",'Value':'",SUBSTITUTE(BCLCTT_06106!D31,"'","\'"),"','TargetCode':''}")</f>
        <v>{'SheetId':'ef452680-df25-4941-a691-1ce22933397b','UId':'5d56d6da-b14e-4962-a20d-492bbfd5dff4','Col':4,'Row':31,'Format':'numberic','Value':'','TargetCode':''}</v>
      </c>
    </row>
    <row r="397" spans="1:1" x14ac:dyDescent="0.25">
      <c r="A397" t="str">
        <f>CONCATENATE("{'SheetId':'ef452680-df25-4941-a691-1ce22933397b'",",","'UId':'76038c44-aad1-402e-8a6d-06facaafd947'",",'Col':",COLUMN(BCLCTT_06106!E31),",'Row':",ROW(BCLCTT_06106!E31),",","'Format':'numberic'",",'Value':'",SUBSTITUTE(BCLCTT_06106!E31,"'","\'"),"','TargetCode':''}")</f>
        <v>{'SheetId':'ef452680-df25-4941-a691-1ce22933397b','UId':'76038c44-aad1-402e-8a6d-06facaafd947','Col':5,'Row':31,'Format':'numberic','Value':'','TargetCode':''}</v>
      </c>
    </row>
    <row r="398" spans="1:1" x14ac:dyDescent="0.25">
      <c r="A398" t="str">
        <f>CONCATENATE("{'SheetId':'ef452680-df25-4941-a691-1ce22933397b'",",","'UId':'3c399702-7d39-465f-89c3-29cd26747b3e'",",'Col':",COLUMN(BCLCTT_06106!C32),",'Row':",ROW(BCLCTT_06106!C32),",","'Format':'string'",",'Value':'",SUBSTITUTE(BCLCTT_06106!C32,"'","\'"),"','TargetCode':''}")</f>
        <v>{'SheetId':'ef452680-df25-4941-a691-1ce22933397b','UId':'3c399702-7d39-465f-89c3-29cd26747b3e','Col':3,'Row':32,'Format':'string','Value':'','TargetCode':''}</v>
      </c>
    </row>
    <row r="399" spans="1:1" x14ac:dyDescent="0.25">
      <c r="A399" t="str">
        <f>CONCATENATE("{'SheetId':'ef452680-df25-4941-a691-1ce22933397b'",",","'UId':'00d0603e-6e77-46f5-961c-7f1013e7c117'",",'Col':",COLUMN(BCLCTT_06106!D32),",'Row':",ROW(BCLCTT_06106!D32),",","'Format':'numberic'",",'Value':'",SUBSTITUTE(BCLCTT_06106!D32,"'","\'"),"','TargetCode':''}")</f>
        <v>{'SheetId':'ef452680-df25-4941-a691-1ce22933397b','UId':'00d0603e-6e77-46f5-961c-7f1013e7c117','Col':4,'Row':32,'Format':'numberic','Value':'','TargetCode':''}</v>
      </c>
    </row>
    <row r="400" spans="1:1" x14ac:dyDescent="0.25">
      <c r="A400" t="str">
        <f>CONCATENATE("{'SheetId':'ef452680-df25-4941-a691-1ce22933397b'",",","'UId':'34f80578-fbc7-48a0-b51e-a20520f2cf0a'",",'Col':",COLUMN(BCLCTT_06106!E32),",'Row':",ROW(BCLCTT_06106!E32),",","'Format':'numberic'",",'Value':'",SUBSTITUTE(BCLCTT_06106!E32,"'","\'"),"','TargetCode':''}")</f>
        <v>{'SheetId':'ef452680-df25-4941-a691-1ce22933397b','UId':'34f80578-fbc7-48a0-b51e-a20520f2cf0a','Col':5,'Row':32,'Format':'numberic','Value':'','TargetCode':''}</v>
      </c>
    </row>
    <row r="401" spans="1:1" x14ac:dyDescent="0.25">
      <c r="A401" t="str">
        <f>CONCATENATE("{'SheetId':'3d9f5a69-09d2-47bf-918c-13651271f903'",",","'UId':'b2d0debc-9e03-4df6-b089-6a388f140861'",",'Col':",COLUMN(BCLCGT_06262!C2),",'Row':",ROW(BCLCGT_06262!C2),",","'Format':'string'",",'Value':'",SUBSTITUTE(BCLCGT_06262!C2,"'","\'"),"','TargetCode':''}")</f>
        <v>{'SheetId':'3d9f5a69-09d2-47bf-918c-13651271f903','UId':'b2d0debc-9e03-4df6-b089-6a388f140861','Col':3,'Row':2,'Format':'string','Value':'','TargetCode':''}</v>
      </c>
    </row>
    <row r="402" spans="1:1" x14ac:dyDescent="0.25">
      <c r="A402" t="str">
        <f>CONCATENATE("{'SheetId':'3d9f5a69-09d2-47bf-918c-13651271f903'",",","'UId':'8e688df7-ef39-45d8-8243-1468fe8c6c95'",",'Col':",COLUMN(BCLCGT_06262!D2),",'Row':",ROW(BCLCGT_06262!D2),",","'Format':'numberic'",",'Value':'",SUBSTITUTE(BCLCGT_06262!D2,"'","\'"),"','TargetCode':''}")</f>
        <v>{'SheetId':'3d9f5a69-09d2-47bf-918c-13651271f903','UId':'8e688df7-ef39-45d8-8243-1468fe8c6c95','Col':4,'Row':2,'Format':'numberic','Value':'','TargetCode':''}</v>
      </c>
    </row>
    <row r="403" spans="1:1" x14ac:dyDescent="0.25">
      <c r="A403" t="str">
        <f>CONCATENATE("{'SheetId':'3d9f5a69-09d2-47bf-918c-13651271f903'",",","'UId':'8f9056da-7860-4f1e-aff6-2c5d7ba1a8bd'",",'Col':",COLUMN(BCLCGT_06262!E2),",'Row':",ROW(BCLCGT_06262!E2),",","'Format':'numberic'",",'Value':'",SUBSTITUTE(BCLCGT_06262!E2,"'","\'"),"','TargetCode':''}")</f>
        <v>{'SheetId':'3d9f5a69-09d2-47bf-918c-13651271f903','UId':'8f9056da-7860-4f1e-aff6-2c5d7ba1a8bd','Col':5,'Row':2,'Format':'numberic','Value':'','TargetCode':''}</v>
      </c>
    </row>
    <row r="404" spans="1:1" x14ac:dyDescent="0.25">
      <c r="A404" t="str">
        <f>CONCATENATE("{'SheetId':'3d9f5a69-09d2-47bf-918c-13651271f903'",",","'UId':'db795fdf-07d0-4836-9354-57f7d8e4d9fa'",",'Col':",COLUMN(BCLCGT_06262!C3),",'Row':",ROW(BCLCGT_06262!C3),",","'Format':'string'",",'Value':'",SUBSTITUTE(BCLCGT_06262!C3,"'","\'"),"','TargetCode':''}")</f>
        <v>{'SheetId':'3d9f5a69-09d2-47bf-918c-13651271f903','UId':'db795fdf-07d0-4836-9354-57f7d8e4d9fa','Col':3,'Row':3,'Format':'string','Value':'','TargetCode':''}</v>
      </c>
    </row>
    <row r="405" spans="1:1" x14ac:dyDescent="0.25">
      <c r="A405" t="str">
        <f>CONCATENATE("{'SheetId':'3d9f5a69-09d2-47bf-918c-13651271f903'",",","'UId':'502b0c65-f858-42b1-a43d-38e258167d7f'",",'Col':",COLUMN(BCLCGT_06262!D3),",'Row':",ROW(BCLCGT_06262!D3),",","'Format':'numberic'",",'Value':'",SUBSTITUTE(BCLCGT_06262!D3,"'","\'"),"','TargetCode':''}")</f>
        <v>{'SheetId':'3d9f5a69-09d2-47bf-918c-13651271f903','UId':'502b0c65-f858-42b1-a43d-38e258167d7f','Col':4,'Row':3,'Format':'numberic','Value':'10470759034','TargetCode':''}</v>
      </c>
    </row>
    <row r="406" spans="1:1" x14ac:dyDescent="0.25">
      <c r="A406" t="str">
        <f>CONCATENATE("{'SheetId':'3d9f5a69-09d2-47bf-918c-13651271f903'",",","'UId':'522040fa-deb2-4565-be8c-81c67dc50ed5'",",'Col':",COLUMN(BCLCGT_06262!E3),",'Row':",ROW(BCLCGT_06262!E3),",","'Format':'numberic'",",'Value':'",SUBSTITUTE(BCLCGT_06262!E3,"'","\'"),"','TargetCode':''}")</f>
        <v>{'SheetId':'3d9f5a69-09d2-47bf-918c-13651271f903','UId':'522040fa-deb2-4565-be8c-81c67dc50ed5','Col':5,'Row':3,'Format':'numberic','Value':'42957852086','TargetCode':''}</v>
      </c>
    </row>
    <row r="407" spans="1:1" x14ac:dyDescent="0.25">
      <c r="A407" t="str">
        <f>CONCATENATE("{'SheetId':'3d9f5a69-09d2-47bf-918c-13651271f903'",",","'UId':'634b232f-ca18-4880-8abd-eedf70661099'",",'Col':",COLUMN(BCLCGT_06262!C4),",'Row':",ROW(BCLCGT_06262!C4),",","'Format':'string'",",'Value':'",SUBSTITUTE(BCLCGT_06262!C4,"'","\'"),"','TargetCode':''}")</f>
        <v>{'SheetId':'3d9f5a69-09d2-47bf-918c-13651271f903','UId':'634b232f-ca18-4880-8abd-eedf70661099','Col':3,'Row':4,'Format':'string','Value':'','TargetCode':''}</v>
      </c>
    </row>
    <row r="408" spans="1:1" x14ac:dyDescent="0.25">
      <c r="A408" t="str">
        <f>CONCATENATE("{'SheetId':'3d9f5a69-09d2-47bf-918c-13651271f903'",",","'UId':'91882236-93f8-48dc-97d7-999248002a13'",",'Col':",COLUMN(BCLCGT_06262!D4),",'Row':",ROW(BCLCGT_06262!D4),",","'Format':'numberic'",",'Value':'",SUBSTITUTE(BCLCGT_06262!D4,"'","\'"),"','TargetCode':''}")</f>
        <v>{'SheetId':'3d9f5a69-09d2-47bf-918c-13651271f903','UId':'91882236-93f8-48dc-97d7-999248002a13','Col':4,'Row':4,'Format':'numberic','Value':'4016784693','TargetCode':''}</v>
      </c>
    </row>
    <row r="409" spans="1:1" x14ac:dyDescent="0.25">
      <c r="A409" t="str">
        <f>CONCATENATE("{'SheetId':'3d9f5a69-09d2-47bf-918c-13651271f903'",",","'UId':'978dd67c-d3f6-4513-be62-d4bec6909cd2'",",'Col':",COLUMN(BCLCGT_06262!E4),",'Row':",ROW(BCLCGT_06262!E4),",","'Format':'numberic'",",'Value':'",SUBSTITUTE(BCLCGT_06262!E4,"'","\'"),"','TargetCode':''}")</f>
        <v>{'SheetId':'3d9f5a69-09d2-47bf-918c-13651271f903','UId':'978dd67c-d3f6-4513-be62-d4bec6909cd2','Col':5,'Row':4,'Format':'numberic','Value':'-8338830313','TargetCode':''}</v>
      </c>
    </row>
    <row r="410" spans="1:1" x14ac:dyDescent="0.25">
      <c r="A410" t="str">
        <f>CONCATENATE("{'SheetId':'3d9f5a69-09d2-47bf-918c-13651271f903'",",","'UId':'9b2eb370-48c6-4310-8c04-21c186009fd2'",",'Col':",COLUMN(BCLCGT_06262!C5),",'Row':",ROW(BCLCGT_06262!C5),",","'Format':'string'",",'Value':'",SUBSTITUTE(BCLCGT_06262!C5,"'","\'"),"','TargetCode':''}")</f>
        <v>{'SheetId':'3d9f5a69-09d2-47bf-918c-13651271f903','UId':'9b2eb370-48c6-4310-8c04-21c186009fd2','Col':3,'Row':5,'Format':'string','Value':'','TargetCode':''}</v>
      </c>
    </row>
    <row r="411" spans="1:1" x14ac:dyDescent="0.25">
      <c r="A411" t="str">
        <f>CONCATENATE("{'SheetId':'3d9f5a69-09d2-47bf-918c-13651271f903'",",","'UId':'18a7025c-d558-4391-9bb9-fc345d1c3987'",",'Col':",COLUMN(BCLCGT_06262!D5),",'Row':",ROW(BCLCGT_06262!D5),",","'Format':'numberic'",",'Value':'",SUBSTITUTE(BCLCGT_06262!D5,"'","\'"),"','TargetCode':''}")</f>
        <v>{'SheetId':'3d9f5a69-09d2-47bf-918c-13651271f903','UId':'18a7025c-d558-4391-9bb9-fc345d1c3987','Col':4,'Row':5,'Format':'numberic','Value':'4011641836','TargetCode':''}</v>
      </c>
    </row>
    <row r="412" spans="1:1" x14ac:dyDescent="0.25">
      <c r="A412" t="str">
        <f>CONCATENATE("{'SheetId':'3d9f5a69-09d2-47bf-918c-13651271f903'",",","'UId':'13980df1-1263-4126-ac90-4bab8738fb04'",",'Col':",COLUMN(BCLCGT_06262!E5),",'Row':",ROW(BCLCGT_06262!E5),",","'Format':'numberic'",",'Value':'",SUBSTITUTE(BCLCGT_06262!E5,"'","\'"),"','TargetCode':''}")</f>
        <v>{'SheetId':'3d9f5a69-09d2-47bf-918c-13651271f903','UId':'13980df1-1263-4126-ac90-4bab8738fb04','Col':5,'Row':5,'Format':'numberic','Value':'-8387687456','TargetCode':''}</v>
      </c>
    </row>
    <row r="413" spans="1:1" x14ac:dyDescent="0.25">
      <c r="A413" t="str">
        <f>CONCATENATE("{'SheetId':'3d9f5a69-09d2-47bf-918c-13651271f903'",",","'UId':'cc13a675-2792-44ef-ab08-752eb44ff00b'",",'Col':",COLUMN(BCLCGT_06262!C6),",'Row':",ROW(BCLCGT_06262!C6),",","'Format':'string'",",'Value':'",SUBSTITUTE(BCLCGT_06262!C6,"'","\'"),"','TargetCode':''}")</f>
        <v>{'SheetId':'3d9f5a69-09d2-47bf-918c-13651271f903','UId':'cc13a675-2792-44ef-ab08-752eb44ff00b','Col':3,'Row':6,'Format':'string','Value':'','TargetCode':''}</v>
      </c>
    </row>
    <row r="414" spans="1:1" x14ac:dyDescent="0.25">
      <c r="A414" t="str">
        <f>CONCATENATE("{'SheetId':'3d9f5a69-09d2-47bf-918c-13651271f903'",",","'UId':'ffe2ab86-b969-4383-a3ed-bae66a2b4453'",",'Col':",COLUMN(BCLCGT_06262!D6),",'Row':",ROW(BCLCGT_06262!D6),",","'Format':'numberic'",",'Value':'",SUBSTITUTE(BCLCGT_06262!D6,"'","\'"),"','TargetCode':''}")</f>
        <v>{'SheetId':'3d9f5a69-09d2-47bf-918c-13651271f903','UId':'ffe2ab86-b969-4383-a3ed-bae66a2b4453','Col':4,'Row':6,'Format':'numberic','Value':'5142857','TargetCode':''}</v>
      </c>
    </row>
    <row r="415" spans="1:1" x14ac:dyDescent="0.25">
      <c r="A415" t="str">
        <f>CONCATENATE("{'SheetId':'3d9f5a69-09d2-47bf-918c-13651271f903'",",","'UId':'3b90323c-1658-48f8-8539-d3e693f8efd7'",",'Col':",COLUMN(BCLCGT_06262!E6),",'Row':",ROW(BCLCGT_06262!E6),",","'Format':'numberic'",",'Value':'",SUBSTITUTE(BCLCGT_06262!E6,"'","\'"),"','TargetCode':''}")</f>
        <v>{'SheetId':'3d9f5a69-09d2-47bf-918c-13651271f903','UId':'3b90323c-1658-48f8-8539-d3e693f8efd7','Col':5,'Row':6,'Format':'numberic','Value':'48857143','TargetCode':''}</v>
      </c>
    </row>
    <row r="416" spans="1:1" x14ac:dyDescent="0.25">
      <c r="A416" t="str">
        <f>CONCATENATE("{'SheetId':'3d9f5a69-09d2-47bf-918c-13651271f903'",",","'UId':'ba125f78-6851-4a0e-92f1-bdd7609b6945'",",'Col':",COLUMN(BCLCGT_06262!C7),",'Row':",ROW(BCLCGT_06262!C7),",","'Format':'string'",",'Value':'",SUBSTITUTE(BCLCGT_06262!C7,"'","\'"),"','TargetCode':''}")</f>
        <v>{'SheetId':'3d9f5a69-09d2-47bf-918c-13651271f903','UId':'ba125f78-6851-4a0e-92f1-bdd7609b6945','Col':3,'Row':7,'Format':'string','Value':'','TargetCode':''}</v>
      </c>
    </row>
    <row r="417" spans="1:1" x14ac:dyDescent="0.25">
      <c r="A417" t="str">
        <f>CONCATENATE("{'SheetId':'3d9f5a69-09d2-47bf-918c-13651271f903'",",","'UId':'73c1a238-34dd-4ed6-a18d-a7d10112ea10'",",'Col':",COLUMN(BCLCGT_06262!D7),",'Row':",ROW(BCLCGT_06262!D7),",","'Format':'numberic'",",'Value':'",SUBSTITUTE(BCLCGT_06262!D7,"'","\'"),"','TargetCode':''}")</f>
        <v>{'SheetId':'3d9f5a69-09d2-47bf-918c-13651271f903','UId':'73c1a238-34dd-4ed6-a18d-a7d10112ea10','Col':4,'Row':7,'Format':'numberic','Value':'14487543727','TargetCode':''}</v>
      </c>
    </row>
    <row r="418" spans="1:1" x14ac:dyDescent="0.25">
      <c r="A418" t="str">
        <f>CONCATENATE("{'SheetId':'3d9f5a69-09d2-47bf-918c-13651271f903'",",","'UId':'b954be3c-a901-481d-8256-11b668991df2'",",'Col':",COLUMN(BCLCGT_06262!E7),",'Row':",ROW(BCLCGT_06262!E7),",","'Format':'numberic'",",'Value':'",SUBSTITUTE(BCLCGT_06262!E7,"'","\'"),"','TargetCode':''}")</f>
        <v>{'SheetId':'3d9f5a69-09d2-47bf-918c-13651271f903','UId':'b954be3c-a901-481d-8256-11b668991df2','Col':5,'Row':7,'Format':'numberic','Value':'34619021773','TargetCode':''}</v>
      </c>
    </row>
    <row r="419" spans="1:1" x14ac:dyDescent="0.25">
      <c r="A419" t="str">
        <f>CONCATENATE("{'SheetId':'3d9f5a69-09d2-47bf-918c-13651271f903'",",","'UId':'44c089a3-19b4-4be4-bea6-71b81dcf3d03'",",'Col':",COLUMN(BCLCGT_06262!C8),",'Row':",ROW(BCLCGT_06262!C8),",","'Format':'string'",",'Value':'",SUBSTITUTE(BCLCGT_06262!C8,"'","\'"),"','TargetCode':''}")</f>
        <v>{'SheetId':'3d9f5a69-09d2-47bf-918c-13651271f903','UId':'44c089a3-19b4-4be4-bea6-71b81dcf3d03','Col':3,'Row':8,'Format':'string','Value':'','TargetCode':''}</v>
      </c>
    </row>
    <row r="420" spans="1:1" x14ac:dyDescent="0.25">
      <c r="A420" t="str">
        <f>CONCATENATE("{'SheetId':'3d9f5a69-09d2-47bf-918c-13651271f903'",",","'UId':'4603edaf-3927-4b70-8516-b492bc9b450f'",",'Col':",COLUMN(BCLCGT_06262!D8),",'Row':",ROW(BCLCGT_06262!D8),",","'Format':'numberic'",",'Value':'",SUBSTITUTE(BCLCGT_06262!D8,"'","\'"),"','TargetCode':''}")</f>
        <v>{'SheetId':'3d9f5a69-09d2-47bf-918c-13651271f903','UId':'4603edaf-3927-4b70-8516-b492bc9b450f','Col':4,'Row':8,'Format':'numberic','Value':'-46399478386','TargetCode':''}</v>
      </c>
    </row>
    <row r="421" spans="1:1" x14ac:dyDescent="0.25">
      <c r="A421" t="str">
        <f>CONCATENATE("{'SheetId':'3d9f5a69-09d2-47bf-918c-13651271f903'",",","'UId':'0f6d4932-e6b4-4701-830e-884e994eb0c4'",",'Col':",COLUMN(BCLCGT_06262!E8),",'Row':",ROW(BCLCGT_06262!E8),",","'Format':'numberic'",",'Value':'",SUBSTITUTE(BCLCGT_06262!E8,"'","\'"),"','TargetCode':''}")</f>
        <v>{'SheetId':'3d9f5a69-09d2-47bf-918c-13651271f903','UId':'0f6d4932-e6b4-4701-830e-884e994eb0c4','Col':5,'Row':8,'Format':'numberic','Value':'20610560756','TargetCode':''}</v>
      </c>
    </row>
    <row r="422" spans="1:1" x14ac:dyDescent="0.25">
      <c r="A422" t="str">
        <f>CONCATENATE("{'SheetId':'3d9f5a69-09d2-47bf-918c-13651271f903'",",","'UId':'87ca118b-07a3-4ed0-a90c-1e901344f208'",",'Col':",COLUMN(BCLCGT_06262!C9),",'Row':",ROW(BCLCGT_06262!C9),",","'Format':'string'",",'Value':'",SUBSTITUTE(BCLCGT_06262!C9,"'","\'"),"','TargetCode':''}")</f>
        <v>{'SheetId':'3d9f5a69-09d2-47bf-918c-13651271f903','UId':'87ca118b-07a3-4ed0-a90c-1e901344f208','Col':3,'Row':9,'Format':'string','Value':'','TargetCode':''}</v>
      </c>
    </row>
    <row r="423" spans="1:1" x14ac:dyDescent="0.25">
      <c r="A423" t="str">
        <f>CONCATENATE("{'SheetId':'3d9f5a69-09d2-47bf-918c-13651271f903'",",","'UId':'23d17f59-4db4-4737-8e7d-e886c6c6f5aa'",",'Col':",COLUMN(BCLCGT_06262!D9),",'Row':",ROW(BCLCGT_06262!D9),",","'Format':'numberic'",",'Value':'",SUBSTITUTE(BCLCGT_06262!D9,"'","\'"),"','TargetCode':''}")</f>
        <v>{'SheetId':'3d9f5a69-09d2-47bf-918c-13651271f903','UId':'23d17f59-4db4-4737-8e7d-e886c6c6f5aa','Col':4,'Row':9,'Format':'numberic','Value':'0','TargetCode':''}</v>
      </c>
    </row>
    <row r="424" spans="1:1" x14ac:dyDescent="0.25">
      <c r="A424" t="str">
        <f>CONCATENATE("{'SheetId':'3d9f5a69-09d2-47bf-918c-13651271f903'",",","'UId':'4f862de9-af92-4ef3-866e-01a43340357d'",",'Col':",COLUMN(BCLCGT_06262!E9),",'Row':",ROW(BCLCGT_06262!E9),",","'Format':'numberic'",",'Value':'",SUBSTITUTE(BCLCGT_06262!E9,"'","\'"),"','TargetCode':''}")</f>
        <v>{'SheetId':'3d9f5a69-09d2-47bf-918c-13651271f903','UId':'4f862de9-af92-4ef3-866e-01a43340357d','Col':5,'Row':9,'Format':'numberic','Value':'732133824','TargetCode':''}</v>
      </c>
    </row>
    <row r="425" spans="1:1" x14ac:dyDescent="0.25">
      <c r="A425" t="str">
        <f>CONCATENATE("{'SheetId':'3d9f5a69-09d2-47bf-918c-13651271f903'",",","'UId':'2ae71576-b846-4e0f-ab7f-7844884ccd97'",",'Col':",COLUMN(BCLCGT_06262!C10),",'Row':",ROW(BCLCGT_06262!C10),",","'Format':'string'",",'Value':'",SUBSTITUTE(BCLCGT_06262!C10,"'","\'"),"','TargetCode':''}")</f>
        <v>{'SheetId':'3d9f5a69-09d2-47bf-918c-13651271f903','UId':'2ae71576-b846-4e0f-ab7f-7844884ccd97','Col':3,'Row':10,'Format':'string','Value':'','TargetCode':''}</v>
      </c>
    </row>
    <row r="426" spans="1:1" x14ac:dyDescent="0.25">
      <c r="A426" t="str">
        <f>CONCATENATE("{'SheetId':'3d9f5a69-09d2-47bf-918c-13651271f903'",",","'UId':'7294f050-f61e-4323-8f24-655a4c134817'",",'Col':",COLUMN(BCLCGT_06262!D10),",'Row':",ROW(BCLCGT_06262!D10),",","'Format':'numberic'",",'Value':'",SUBSTITUTE(BCLCGT_06262!D10,"'","\'"),"','TargetCode':''}")</f>
        <v>{'SheetId':'3d9f5a69-09d2-47bf-918c-13651271f903','UId':'7294f050-f61e-4323-8f24-655a4c134817','Col':4,'Row':10,'Format':'numberic','Value':'-86790000','TargetCode':''}</v>
      </c>
    </row>
    <row r="427" spans="1:1" x14ac:dyDescent="0.25">
      <c r="A427" t="str">
        <f>CONCATENATE("{'SheetId':'3d9f5a69-09d2-47bf-918c-13651271f903'",",","'UId':'07f69c92-abf4-43e6-99e1-47a7a8aefd66'",",'Col':",COLUMN(BCLCGT_06262!E10),",'Row':",ROW(BCLCGT_06262!E10),",","'Format':'numberic'",",'Value':'",SUBSTITUTE(BCLCGT_06262!E10,"'","\'"),"','TargetCode':''}")</f>
        <v>{'SheetId':'3d9f5a69-09d2-47bf-918c-13651271f903','UId':'07f69c92-abf4-43e6-99e1-47a7a8aefd66','Col':5,'Row':10,'Format':'numberic','Value':'-255210000','TargetCode':''}</v>
      </c>
    </row>
    <row r="428" spans="1:1" x14ac:dyDescent="0.25">
      <c r="A428" t="str">
        <f>CONCATENATE("{'SheetId':'3d9f5a69-09d2-47bf-918c-13651271f903'",",","'UId':'d6b2ac39-bd7d-4185-aecf-28fe48ca4084'",",'Col':",COLUMN(BCLCGT_06262!C11),",'Row':",ROW(BCLCGT_06262!C11),",","'Format':'string'",",'Value':'",SUBSTITUTE(BCLCGT_06262!C11,"'","\'"),"','TargetCode':''}")</f>
        <v>{'SheetId':'3d9f5a69-09d2-47bf-918c-13651271f903','UId':'d6b2ac39-bd7d-4185-aecf-28fe48ca4084','Col':3,'Row':11,'Format':'string','Value':'','TargetCode':''}</v>
      </c>
    </row>
    <row r="429" spans="1:1" x14ac:dyDescent="0.25">
      <c r="A429" t="str">
        <f>CONCATENATE("{'SheetId':'3d9f5a69-09d2-47bf-918c-13651271f903'",",","'UId':'d0b824aa-b664-4673-a96c-a220e8d1a35f'",",'Col':",COLUMN(BCLCGT_06262!D11),",'Row':",ROW(BCLCGT_06262!D11),",","'Format':'numberic'",",'Value':'",SUBSTITUTE(BCLCGT_06262!D11,"'","\'"),"','TargetCode':''}")</f>
        <v>{'SheetId':'3d9f5a69-09d2-47bf-918c-13651271f903','UId':'d0b824aa-b664-4673-a96c-a220e8d1a35f','Col':4,'Row':11,'Format':'numberic','Value':'0','TargetCode':''}</v>
      </c>
    </row>
    <row r="430" spans="1:1" x14ac:dyDescent="0.25">
      <c r="A430" t="str">
        <f>CONCATENATE("{'SheetId':'3d9f5a69-09d2-47bf-918c-13651271f903'",",","'UId':'56610dd1-1aca-47dc-81eb-8061829e616a'",",'Col':",COLUMN(BCLCGT_06262!E11),",'Row':",ROW(BCLCGT_06262!E11),",","'Format':'numberic'",",'Value':'",SUBSTITUTE(BCLCGT_06262!E11,"'","\'"),"','TargetCode':''}")</f>
        <v>{'SheetId':'3d9f5a69-09d2-47bf-918c-13651271f903','UId':'56610dd1-1aca-47dc-81eb-8061829e616a','Col':5,'Row':11,'Format':'numberic','Value':'0','TargetCode':''}</v>
      </c>
    </row>
    <row r="431" spans="1:1" x14ac:dyDescent="0.25">
      <c r="A431" t="str">
        <f>CONCATENATE("{'SheetId':'3d9f5a69-09d2-47bf-918c-13651271f903'",",","'UId':'902faf2c-a4da-4ab2-977b-1ae0ea70a547'",",'Col':",COLUMN(BCLCGT_06262!C12),",'Row':",ROW(BCLCGT_06262!C12),",","'Format':'string'",",'Value':'",SUBSTITUTE(BCLCGT_06262!C12,"'","\'"),"','TargetCode':''}")</f>
        <v>{'SheetId':'3d9f5a69-09d2-47bf-918c-13651271f903','UId':'902faf2c-a4da-4ab2-977b-1ae0ea70a547','Col':3,'Row':12,'Format':'string','Value':'','TargetCode':''}</v>
      </c>
    </row>
    <row r="432" spans="1:1" x14ac:dyDescent="0.25">
      <c r="A432" t="str">
        <f>CONCATENATE("{'SheetId':'3d9f5a69-09d2-47bf-918c-13651271f903'",",","'UId':'a126646e-6845-4f0a-b657-5f26d923c732'",",'Col':",COLUMN(BCLCGT_06262!D12),",'Row':",ROW(BCLCGT_06262!D12),",","'Format':'numberic'",",'Value':'",SUBSTITUTE(BCLCGT_06262!D12,"'","\'"),"','TargetCode':''}")</f>
        <v>{'SheetId':'3d9f5a69-09d2-47bf-918c-13651271f903','UId':'a126646e-6845-4f0a-b657-5f26d923c732','Col':4,'Row':12,'Format':'numberic','Value':'0','TargetCode':''}</v>
      </c>
    </row>
    <row r="433" spans="1:1" x14ac:dyDescent="0.25">
      <c r="A433" t="str">
        <f>CONCATENATE("{'SheetId':'3d9f5a69-09d2-47bf-918c-13651271f903'",",","'UId':'464c9391-d960-4e09-ab06-3bd0991a7eef'",",'Col':",COLUMN(BCLCGT_06262!E12),",'Row':",ROW(BCLCGT_06262!E12),",","'Format':'numberic'",",'Value':'",SUBSTITUTE(BCLCGT_06262!E12,"'","\'"),"','TargetCode':''}")</f>
        <v>{'SheetId':'3d9f5a69-09d2-47bf-918c-13651271f903','UId':'464c9391-d960-4e09-ab06-3bd0991a7eef','Col':5,'Row':12,'Format':'numberic','Value':'0','TargetCode':''}</v>
      </c>
    </row>
    <row r="434" spans="1:1" x14ac:dyDescent="0.25">
      <c r="A434" t="str">
        <f>CONCATENATE("{'SheetId':'3d9f5a69-09d2-47bf-918c-13651271f903'",",","'UId':'b8639e37-9e30-40ed-b24a-2abb913db391'",",'Col':",COLUMN(BCLCGT_06262!C13),",'Row':",ROW(BCLCGT_06262!C13),",","'Format':'string'",",'Value':'",SUBSTITUTE(BCLCGT_06262!C13,"'","\'"),"','TargetCode':''}")</f>
        <v>{'SheetId':'3d9f5a69-09d2-47bf-918c-13651271f903','UId':'b8639e37-9e30-40ed-b24a-2abb913db391','Col':3,'Row':13,'Format':'string','Value':'','TargetCode':''}</v>
      </c>
    </row>
    <row r="435" spans="1:1" x14ac:dyDescent="0.25">
      <c r="A435" t="str">
        <f>CONCATENATE("{'SheetId':'3d9f5a69-09d2-47bf-918c-13651271f903'",",","'UId':'afa714d6-d73f-4f60-a282-7a22390517e0'",",'Col':",COLUMN(BCLCGT_06262!D13),",'Row':",ROW(BCLCGT_06262!D13),",","'Format':'numberic'",",'Value':'",SUBSTITUTE(BCLCGT_06262!D13,"'","\'"),"','TargetCode':''}")</f>
        <v>{'SheetId':'3d9f5a69-09d2-47bf-918c-13651271f903','UId':'afa714d6-d73f-4f60-a282-7a22390517e0','Col':4,'Row':13,'Format':'numberic','Value':'0','TargetCode':''}</v>
      </c>
    </row>
    <row r="436" spans="1:1" x14ac:dyDescent="0.25">
      <c r="A436" t="str">
        <f>CONCATENATE("{'SheetId':'3d9f5a69-09d2-47bf-918c-13651271f903'",",","'UId':'8631a240-c850-4a7f-b816-08564f906400'",",'Col':",COLUMN(BCLCGT_06262!E13),",'Row':",ROW(BCLCGT_06262!E13),",","'Format':'numberic'",",'Value':'",SUBSTITUTE(BCLCGT_06262!E13,"'","\'"),"','TargetCode':''}")</f>
        <v>{'SheetId':'3d9f5a69-09d2-47bf-918c-13651271f903','UId':'8631a240-c850-4a7f-b816-08564f906400','Col':5,'Row':13,'Format':'numberic','Value':'-7254799200','TargetCode':''}</v>
      </c>
    </row>
    <row r="437" spans="1:1" x14ac:dyDescent="0.25">
      <c r="A437" t="str">
        <f>CONCATENATE("{'SheetId':'3d9f5a69-09d2-47bf-918c-13651271f903'",",","'UId':'c41ed8c6-18a4-411b-a0eb-421eefac1fda'",",'Col':",COLUMN(BCLCGT_06262!C14),",'Row':",ROW(BCLCGT_06262!C14),",","'Format':'string'",",'Value':'",SUBSTITUTE(BCLCGT_06262!C14,"'","\'"),"','TargetCode':''}")</f>
        <v>{'SheetId':'3d9f5a69-09d2-47bf-918c-13651271f903','UId':'c41ed8c6-18a4-411b-a0eb-421eefac1fda','Col':3,'Row':14,'Format':'string','Value':'','TargetCode':''}</v>
      </c>
    </row>
    <row r="438" spans="1:1" x14ac:dyDescent="0.25">
      <c r="A438" t="str">
        <f>CONCATENATE("{'SheetId':'3d9f5a69-09d2-47bf-918c-13651271f903'",",","'UId':'baaeff25-ed58-4805-8b78-fbb0b659d150'",",'Col':",COLUMN(BCLCGT_06262!D14),",'Row':",ROW(BCLCGT_06262!D14),",","'Format':'numberic'",",'Value':'",SUBSTITUTE(BCLCGT_06262!D14,"'","\'"),"','TargetCode':''}")</f>
        <v>{'SheetId':'3d9f5a69-09d2-47bf-918c-13651271f903','UId':'baaeff25-ed58-4805-8b78-fbb0b659d150','Col':4,'Row':14,'Format':'numberic','Value':'194811711','TargetCode':''}</v>
      </c>
    </row>
    <row r="439" spans="1:1" x14ac:dyDescent="0.25">
      <c r="A439" t="str">
        <f>CONCATENATE("{'SheetId':'3d9f5a69-09d2-47bf-918c-13651271f903'",",","'UId':'de431fc7-efd0-4d61-8bd7-0a4b5bf3c76a'",",'Col':",COLUMN(BCLCGT_06262!E14),",'Row':",ROW(BCLCGT_06262!E14),",","'Format':'numberic'",",'Value':'",SUBSTITUTE(BCLCGT_06262!E14,"'","\'"),"','TargetCode':''}")</f>
        <v>{'SheetId':'3d9f5a69-09d2-47bf-918c-13651271f903','UId':'de431fc7-efd0-4d61-8bd7-0a4b5bf3c76a','Col':5,'Row':14,'Format':'numberic','Value':'49236726','TargetCode':''}</v>
      </c>
    </row>
    <row r="440" spans="1:1" x14ac:dyDescent="0.25">
      <c r="A440" t="str">
        <f>CONCATENATE("{'SheetId':'3d9f5a69-09d2-47bf-918c-13651271f903'",",","'UId':'9706d7e8-e586-44f4-ae9a-6f7f1d73feb1'",",'Col':",COLUMN(BCLCGT_06262!C15),",'Row':",ROW(BCLCGT_06262!C15),",","'Format':'string'",",'Value':'",SUBSTITUTE(BCLCGT_06262!C15,"'","\'"),"','TargetCode':''}")</f>
        <v>{'SheetId':'3d9f5a69-09d2-47bf-918c-13651271f903','UId':'9706d7e8-e586-44f4-ae9a-6f7f1d73feb1','Col':3,'Row':15,'Format':'string','Value':'','TargetCode':''}</v>
      </c>
    </row>
    <row r="441" spans="1:1" x14ac:dyDescent="0.25">
      <c r="A441" t="str">
        <f>CONCATENATE("{'SheetId':'3d9f5a69-09d2-47bf-918c-13651271f903'",",","'UId':'304b2112-400b-4432-a524-f30abf33c400'",",'Col':",COLUMN(BCLCGT_06262!D15),",'Row':",ROW(BCLCGT_06262!D15),",","'Format':'numberic'",",'Value':'",SUBSTITUTE(BCLCGT_06262!D15,"'","\'"),"','TargetCode':''}")</f>
        <v>{'SheetId':'3d9f5a69-09d2-47bf-918c-13651271f903','UId':'304b2112-400b-4432-a524-f30abf33c400','Col':4,'Row':15,'Format':'numberic','Value':'0','TargetCode':''}</v>
      </c>
    </row>
    <row r="442" spans="1:1" x14ac:dyDescent="0.25">
      <c r="A442" t="str">
        <f>CONCATENATE("{'SheetId':'3d9f5a69-09d2-47bf-918c-13651271f903'",",","'UId':'49ff7845-1412-46e3-893b-4e78c192b476'",",'Col':",COLUMN(BCLCGT_06262!E15),",'Row':",ROW(BCLCGT_06262!E15),",","'Format':'numberic'",",'Value':'",SUBSTITUTE(BCLCGT_06262!E15,"'","\'"),"','TargetCode':''}")</f>
        <v>{'SheetId':'3d9f5a69-09d2-47bf-918c-13651271f903','UId':'49ff7845-1412-46e3-893b-4e78c192b476','Col':5,'Row':15,'Format':'numberic','Value':'0','TargetCode':''}</v>
      </c>
    </row>
    <row r="443" spans="1:1" x14ac:dyDescent="0.25">
      <c r="A443" t="str">
        <f>CONCATENATE("{'SheetId':'3d9f5a69-09d2-47bf-918c-13651271f903'",",","'UId':'5cc318b1-b3f5-4093-b613-f39b0499ac90'",",'Col':",COLUMN(BCLCGT_06262!C16),",'Row':",ROW(BCLCGT_06262!C16),",","'Format':'string'",",'Value':'",SUBSTITUTE(BCLCGT_06262!C16,"'","\'"),"','TargetCode':''}")</f>
        <v>{'SheetId':'3d9f5a69-09d2-47bf-918c-13651271f903','UId':'5cc318b1-b3f5-4093-b613-f39b0499ac90','Col':3,'Row':16,'Format':'string','Value':'','TargetCode':''}</v>
      </c>
    </row>
    <row r="444" spans="1:1" x14ac:dyDescent="0.25">
      <c r="A444" t="str">
        <f>CONCATENATE("{'SheetId':'3d9f5a69-09d2-47bf-918c-13651271f903'",",","'UId':'4b839341-0732-4737-bb64-1197a2c916fe'",",'Col':",COLUMN(BCLCGT_06262!D16),",'Row':",ROW(BCLCGT_06262!D16),",","'Format':'numberic'",",'Value':'",SUBSTITUTE(BCLCGT_06262!D16,"'","\'"),"','TargetCode':''}")</f>
        <v>{'SheetId':'3d9f5a69-09d2-47bf-918c-13651271f903','UId':'4b839341-0732-4737-bb64-1197a2c916fe','Col':4,'Row':16,'Format':'numberic','Value':'15339959','TargetCode':''}</v>
      </c>
    </row>
    <row r="445" spans="1:1" x14ac:dyDescent="0.25">
      <c r="A445" t="str">
        <f>CONCATENATE("{'SheetId':'3d9f5a69-09d2-47bf-918c-13651271f903'",",","'UId':'dbec0dd9-271a-47c1-8eff-dae8103338ff'",",'Col':",COLUMN(BCLCGT_06262!E16),",'Row':",ROW(BCLCGT_06262!E16),",","'Format':'numberic'",",'Value':'",SUBSTITUTE(BCLCGT_06262!E16,"'","\'"),"','TargetCode':''}")</f>
        <v>{'SheetId':'3d9f5a69-09d2-47bf-918c-13651271f903','UId':'dbec0dd9-271a-47c1-8eff-dae8103338ff','Col':5,'Row':16,'Format':'numberic','Value':'2329786','TargetCode':''}</v>
      </c>
    </row>
    <row r="446" spans="1:1" x14ac:dyDescent="0.25">
      <c r="A446" t="str">
        <f>CONCATENATE("{'SheetId':'3d9f5a69-09d2-47bf-918c-13651271f903'",",","'UId':'28948c0b-d1af-4048-9493-d55cf556b3cd'",",'Col':",COLUMN(BCLCGT_06262!C17),",'Row':",ROW(BCLCGT_06262!C17),",","'Format':'string'",",'Value':'",SUBSTITUTE(BCLCGT_06262!C17,"'","\'"),"','TargetCode':''}")</f>
        <v>{'SheetId':'3d9f5a69-09d2-47bf-918c-13651271f903','UId':'28948c0b-d1af-4048-9493-d55cf556b3cd','Col':3,'Row':17,'Format':'string','Value':'','TargetCode':''}</v>
      </c>
    </row>
    <row r="447" spans="1:1" x14ac:dyDescent="0.25">
      <c r="A447" t="str">
        <f>CONCATENATE("{'SheetId':'3d9f5a69-09d2-47bf-918c-13651271f903'",",","'UId':'e0de7cd1-63e3-4981-9320-ab5b3577409d'",",'Col':",COLUMN(BCLCGT_06262!D17),",'Row':",ROW(BCLCGT_06262!D17),",","'Format':'numberic'",",'Value':'",SUBSTITUTE(BCLCGT_06262!D17,"'","\'"),"','TargetCode':''}")</f>
        <v>{'SheetId':'3d9f5a69-09d2-47bf-918c-13651271f903','UId':'e0de7cd1-63e3-4981-9320-ab5b3577409d','Col':4,'Row':17,'Format':'numberic','Value':'-6053665225','TargetCode':''}</v>
      </c>
    </row>
    <row r="448" spans="1:1" x14ac:dyDescent="0.25">
      <c r="A448" t="str">
        <f>CONCATENATE("{'SheetId':'3d9f5a69-09d2-47bf-918c-13651271f903'",",","'UId':'ffce13a4-03ae-4932-a59b-eb24a71ffd97'",",'Col':",COLUMN(BCLCGT_06262!E17),",'Row':",ROW(BCLCGT_06262!E17),",","'Format':'numberic'",",'Value':'",SUBSTITUTE(BCLCGT_06262!E17,"'","\'"),"','TargetCode':''}")</f>
        <v>{'SheetId':'3d9f5a69-09d2-47bf-918c-13651271f903','UId':'ffce13a4-03ae-4932-a59b-eb24a71ffd97','Col':5,'Row':17,'Format':'numberic','Value':'6168780553','TargetCode':''}</v>
      </c>
    </row>
    <row r="449" spans="1:1" x14ac:dyDescent="0.25">
      <c r="A449" t="str">
        <f>CONCATENATE("{'SheetId':'3d9f5a69-09d2-47bf-918c-13651271f903'",",","'UId':'1c2e3010-4b7c-4eed-ba1a-8ab74517ecf3'",",'Col':",COLUMN(BCLCGT_06262!C18),",'Row':",ROW(BCLCGT_06262!C18),",","'Format':'string'",",'Value':'",SUBSTITUTE(BCLCGT_06262!C18,"'","\'"),"','TargetCode':''}")</f>
        <v>{'SheetId':'3d9f5a69-09d2-47bf-918c-13651271f903','UId':'1c2e3010-4b7c-4eed-ba1a-8ab74517ecf3','Col':3,'Row':18,'Format':'string','Value':'','TargetCode':''}</v>
      </c>
    </row>
    <row r="450" spans="1:1" x14ac:dyDescent="0.25">
      <c r="A450" t="str">
        <f>CONCATENATE("{'SheetId':'3d9f5a69-09d2-47bf-918c-13651271f903'",",","'UId':'822e93a7-96a5-404c-ba37-12051d458643'",",'Col':",COLUMN(BCLCGT_06262!D18),",'Row':",ROW(BCLCGT_06262!D18),",","'Format':'numberic'",",'Value':'",SUBSTITUTE(BCLCGT_06262!D18,"'","\'"),"','TargetCode':''}")</f>
        <v>{'SheetId':'3d9f5a69-09d2-47bf-918c-13651271f903','UId':'822e93a7-96a5-404c-ba37-12051d458643','Col':4,'Row':18,'Format':'numberic','Value':'1110597566','TargetCode':''}</v>
      </c>
    </row>
    <row r="451" spans="1:1" x14ac:dyDescent="0.25">
      <c r="A451" t="str">
        <f>CONCATENATE("{'SheetId':'3d9f5a69-09d2-47bf-918c-13651271f903'",",","'UId':'25c05d3e-33c2-4033-9401-21bc2549abad'",",'Col':",COLUMN(BCLCGT_06262!E18),",'Row':",ROW(BCLCGT_06262!E18),",","'Format':'numberic'",",'Value':'",SUBSTITUTE(BCLCGT_06262!E18,"'","\'"),"','TargetCode':''}")</f>
        <v>{'SheetId':'3d9f5a69-09d2-47bf-918c-13651271f903','UId':'25c05d3e-33c2-4033-9401-21bc2549abad','Col':5,'Row':18,'Format':'numberic','Value':'1001855511','TargetCode':''}</v>
      </c>
    </row>
    <row r="452" spans="1:1" x14ac:dyDescent="0.25">
      <c r="A452" t="str">
        <f>CONCATENATE("{'SheetId':'3d9f5a69-09d2-47bf-918c-13651271f903'",",","'UId':'4e0886f1-548a-4bb7-9e76-86fe26e1a1f7'",",'Col':",COLUMN(BCLCGT_06262!C19),",'Row':",ROW(BCLCGT_06262!C19),",","'Format':'string'",",'Value':'",SUBSTITUTE(BCLCGT_06262!C19,"'","\'"),"','TargetCode':''}")</f>
        <v>{'SheetId':'3d9f5a69-09d2-47bf-918c-13651271f903','UId':'4e0886f1-548a-4bb7-9e76-86fe26e1a1f7','Col':3,'Row':19,'Format':'string','Value':'','TargetCode':''}</v>
      </c>
    </row>
    <row r="453" spans="1:1" x14ac:dyDescent="0.25">
      <c r="A453" t="str">
        <f>CONCATENATE("{'SheetId':'3d9f5a69-09d2-47bf-918c-13651271f903'",",","'UId':'61d5df60-7115-4dce-b16e-228e18d079c5'",",'Col':",COLUMN(BCLCGT_06262!D19),",'Row':",ROW(BCLCGT_06262!D19),",","'Format':'numberic'",",'Value':'",SUBSTITUTE(BCLCGT_06262!D19,"'","\'"),"','TargetCode':''}")</f>
        <v>{'SheetId':'3d9f5a69-09d2-47bf-918c-13651271f903','UId':'61d5df60-7115-4dce-b16e-228e18d079c5','Col':4,'Row':19,'Format':'numberic','Value':'0','TargetCode':''}</v>
      </c>
    </row>
    <row r="454" spans="1:1" x14ac:dyDescent="0.25">
      <c r="A454" t="str">
        <f>CONCATENATE("{'SheetId':'3d9f5a69-09d2-47bf-918c-13651271f903'",",","'UId':'d518b108-bc43-4df9-af2f-32c889563143'",",'Col':",COLUMN(BCLCGT_06262!E19),",'Row':",ROW(BCLCGT_06262!E19),",","'Format':'numberic'",",'Value':'",SUBSTITUTE(BCLCGT_06262!E19,"'","\'"),"','TargetCode':''}")</f>
        <v>{'SheetId':'3d9f5a69-09d2-47bf-918c-13651271f903','UId':'d518b108-bc43-4df9-af2f-32c889563143','Col':5,'Row':19,'Format':'numberic','Value':'0','TargetCode':''}</v>
      </c>
    </row>
    <row r="455" spans="1:1" x14ac:dyDescent="0.25">
      <c r="A455" t="str">
        <f>CONCATENATE("{'SheetId':'3d9f5a69-09d2-47bf-918c-13651271f903'",",","'UId':'66004970-7110-4b4f-96d7-4fdc49d7c8f6'",",'Col':",COLUMN(BCLCGT_06262!C20),",'Row':",ROW(BCLCGT_06262!C20),",","'Format':'string'",",'Value':'",SUBSTITUTE(BCLCGT_06262!C20,"'","\'"),"','TargetCode':''}")</f>
        <v>{'SheetId':'3d9f5a69-09d2-47bf-918c-13651271f903','UId':'66004970-7110-4b4f-96d7-4fdc49d7c8f6','Col':3,'Row':20,'Format':'string','Value':'','TargetCode':''}</v>
      </c>
    </row>
    <row r="456" spans="1:1" x14ac:dyDescent="0.25">
      <c r="A456" t="str">
        <f>CONCATENATE("{'SheetId':'3d9f5a69-09d2-47bf-918c-13651271f903'",",","'UId':'c1811a2b-f605-43cb-add8-783e2fa63b73'",",'Col':",COLUMN(BCLCGT_06262!D20),",'Row':",ROW(BCLCGT_06262!D20),",","'Format':'numberic'",",'Value':'",SUBSTITUTE(BCLCGT_06262!D20,"'","\'"),"','TargetCode':''}")</f>
        <v>{'SheetId':'3d9f5a69-09d2-47bf-918c-13651271f903','UId':'c1811a2b-f605-43cb-add8-783e2fa63b73','Col':4,'Row':20,'Format':'numberic','Value':'71707834','TargetCode':''}</v>
      </c>
    </row>
    <row r="457" spans="1:1" x14ac:dyDescent="0.25">
      <c r="A457" t="str">
        <f>CONCATENATE("{'SheetId':'3d9f5a69-09d2-47bf-918c-13651271f903'",",","'UId':'3582a546-2d6e-4889-a081-16929b7f527e'",",'Col':",COLUMN(BCLCGT_06262!E20),",'Row':",ROW(BCLCGT_06262!E20),",","'Format':'numberic'",",'Value':'",SUBSTITUTE(BCLCGT_06262!E20,"'","\'"),"','TargetCode':''}")</f>
        <v>{'SheetId':'3d9f5a69-09d2-47bf-918c-13651271f903','UId':'3582a546-2d6e-4889-a081-16929b7f527e','Col':5,'Row':20,'Format':'numberic','Value':'-22435792','TargetCode':''}</v>
      </c>
    </row>
    <row r="458" spans="1:1" x14ac:dyDescent="0.25">
      <c r="A458" t="str">
        <f>CONCATENATE("{'SheetId':'3d9f5a69-09d2-47bf-918c-13651271f903'",",","'UId':'bdcda3fc-dc03-4719-a196-69a146507b59'",",'Col':",COLUMN(BCLCGT_06262!C21),",'Row':",ROW(BCLCGT_06262!C21),",","'Format':'string'",",'Value':'",SUBSTITUTE(BCLCGT_06262!C21,"'","\'"),"','TargetCode':''}")</f>
        <v>{'SheetId':'3d9f5a69-09d2-47bf-918c-13651271f903','UId':'bdcda3fc-dc03-4719-a196-69a146507b59','Col':3,'Row':21,'Format':'string','Value':'','TargetCode':''}</v>
      </c>
    </row>
    <row r="459" spans="1:1" x14ac:dyDescent="0.25">
      <c r="A459" t="str">
        <f>CONCATENATE("{'SheetId':'3d9f5a69-09d2-47bf-918c-13651271f903'",",","'UId':'3734e48e-041f-4957-b362-dadd2d272877'",",'Col':",COLUMN(BCLCGT_06262!D21),",'Row':",ROW(BCLCGT_06262!D21),",","'Format':'numberic'",",'Value':'",SUBSTITUTE(BCLCGT_06262!D21,"'","\'"),"','TargetCode':''}")</f>
        <v>{'SheetId':'3d9f5a69-09d2-47bf-918c-13651271f903','UId':'3734e48e-041f-4957-b362-dadd2d272877','Col':4,'Row':21,'Format':'numberic','Value':'0','TargetCode':''}</v>
      </c>
    </row>
    <row r="460" spans="1:1" x14ac:dyDescent="0.25">
      <c r="A460" t="str">
        <f>CONCATENATE("{'SheetId':'3d9f5a69-09d2-47bf-918c-13651271f903'",",","'UId':'d65ac4a7-c34b-4815-a5fe-43b763811db5'",",'Col':",COLUMN(BCLCGT_06262!E21),",'Row':",ROW(BCLCGT_06262!E21),",","'Format':'numberic'",",'Value':'",SUBSTITUTE(BCLCGT_06262!E21,"'","\'"),"','TargetCode':''}")</f>
        <v>{'SheetId':'3d9f5a69-09d2-47bf-918c-13651271f903','UId':'d65ac4a7-c34b-4815-a5fe-43b763811db5','Col':5,'Row':21,'Format':'numberic','Value':'0','TargetCode':''}</v>
      </c>
    </row>
    <row r="461" spans="1:1" x14ac:dyDescent="0.25">
      <c r="A461" t="str">
        <f>CONCATENATE("{'SheetId':'3d9f5a69-09d2-47bf-918c-13651271f903'",",","'UId':'a03bcdc6-2590-4bed-9d48-723cde6caafe'",",'Col':",COLUMN(BCLCGT_06262!C22),",'Row':",ROW(BCLCGT_06262!C22),",","'Format':'string'",",'Value':'",SUBSTITUTE(BCLCGT_06262!C22,"'","\'"),"','TargetCode':''}")</f>
        <v>{'SheetId':'3d9f5a69-09d2-47bf-918c-13651271f903','UId':'a03bcdc6-2590-4bed-9d48-723cde6caafe','Col':3,'Row':22,'Format':'string','Value':'','TargetCode':''}</v>
      </c>
    </row>
    <row r="462" spans="1:1" x14ac:dyDescent="0.25">
      <c r="A462" t="str">
        <f>CONCATENATE("{'SheetId':'3d9f5a69-09d2-47bf-918c-13651271f903'",",","'UId':'8c8b69f1-cc40-4b54-90df-311c78ba4148'",",'Col':",COLUMN(BCLCGT_06262!D22),",'Row':",ROW(BCLCGT_06262!D22),",","'Format':'numberic'",",'Value':'",SUBSTITUTE(BCLCGT_06262!D22,"'","\'"),"','TargetCode':''}")</f>
        <v>{'SheetId':'3d9f5a69-09d2-47bf-918c-13651271f903','UId':'8c8b69f1-cc40-4b54-90df-311c78ba4148','Col':4,'Row':22,'Format':'numberic','Value':'-36659932814','TargetCode':''}</v>
      </c>
    </row>
    <row r="463" spans="1:1" x14ac:dyDescent="0.25">
      <c r="A463" t="str">
        <f>CONCATENATE("{'SheetId':'3d9f5a69-09d2-47bf-918c-13651271f903'",",","'UId':'fd606e9b-ec43-41fb-b336-0441e41cb06e'",",'Col':",COLUMN(BCLCGT_06262!E22),",'Row':",ROW(BCLCGT_06262!E22),",","'Format':'numberic'",",'Value':'",SUBSTITUTE(BCLCGT_06262!E22,"'","\'"),"','TargetCode':''}")</f>
        <v>{'SheetId':'3d9f5a69-09d2-47bf-918c-13651271f903','UId':'fd606e9b-ec43-41fb-b336-0441e41cb06e','Col':5,'Row':22,'Format':'numberic','Value':'55651473937','TargetCode':''}</v>
      </c>
    </row>
    <row r="464" spans="1:1" x14ac:dyDescent="0.25">
      <c r="A464" t="str">
        <f>CONCATENATE("{'SheetId':'3d9f5a69-09d2-47bf-918c-13651271f903'",",","'UId':'299bcb44-8ad4-4966-8f80-872d0276fbe0'",",'Col':",COLUMN(BCLCGT_06262!C23),",'Row':",ROW(BCLCGT_06262!C23),",","'Format':'string'",",'Value':'",SUBSTITUTE(BCLCGT_06262!C23,"'","\'"),"','TargetCode':''}")</f>
        <v>{'SheetId':'3d9f5a69-09d2-47bf-918c-13651271f903','UId':'299bcb44-8ad4-4966-8f80-872d0276fbe0','Col':3,'Row':23,'Format':'string','Value':'','TargetCode':''}</v>
      </c>
    </row>
    <row r="465" spans="1:1" x14ac:dyDescent="0.25">
      <c r="A465" t="str">
        <f>CONCATENATE("{'SheetId':'3d9f5a69-09d2-47bf-918c-13651271f903'",",","'UId':'4102551c-f6a6-4857-80b6-0ba4aa627107'",",'Col':",COLUMN(BCLCGT_06262!D23),",'Row':",ROW(BCLCGT_06262!D23),",","'Format':'numberic'",",'Value':'",SUBSTITUTE(BCLCGT_06262!D23,"'","\'"),"','TargetCode':''}")</f>
        <v>{'SheetId':'3d9f5a69-09d2-47bf-918c-13651271f903','UId':'4102551c-f6a6-4857-80b6-0ba4aa627107','Col':4,'Row':23,'Format':'numberic','Value':'','TargetCode':''}</v>
      </c>
    </row>
    <row r="466" spans="1:1" x14ac:dyDescent="0.25">
      <c r="A466" t="str">
        <f>CONCATENATE("{'SheetId':'3d9f5a69-09d2-47bf-918c-13651271f903'",",","'UId':'2e28dc1f-fd18-4ee9-a1bb-7af25aa60221'",",'Col':",COLUMN(BCLCGT_06262!E23),",'Row':",ROW(BCLCGT_06262!E23),",","'Format':'numberic'",",'Value':'",SUBSTITUTE(BCLCGT_06262!E23,"'","\'"),"','TargetCode':''}")</f>
        <v>{'SheetId':'3d9f5a69-09d2-47bf-918c-13651271f903','UId':'2e28dc1f-fd18-4ee9-a1bb-7af25aa60221','Col':5,'Row':23,'Format':'numberic','Value':'','TargetCode':''}</v>
      </c>
    </row>
    <row r="467" spans="1:1" x14ac:dyDescent="0.25">
      <c r="A467" t="str">
        <f>CONCATENATE("{'SheetId':'3d9f5a69-09d2-47bf-918c-13651271f903'",",","'UId':'ed19a0e2-d793-40be-a3c6-4eca320dc474'",",'Col':",COLUMN(BCLCGT_06262!C24),",'Row':",ROW(BCLCGT_06262!C24),",","'Format':'string'",",'Value':'",SUBSTITUTE(BCLCGT_06262!C24,"'","\'"),"','TargetCode':''}")</f>
        <v>{'SheetId':'3d9f5a69-09d2-47bf-918c-13651271f903','UId':'ed19a0e2-d793-40be-a3c6-4eca320dc474','Col':3,'Row':24,'Format':'string','Value':'','TargetCode':''}</v>
      </c>
    </row>
    <row r="468" spans="1:1" x14ac:dyDescent="0.25">
      <c r="A468" t="str">
        <f>CONCATENATE("{'SheetId':'3d9f5a69-09d2-47bf-918c-13651271f903'",",","'UId':'2a1e2106-f27f-4229-8849-6edebf11f81b'",",'Col':",COLUMN(BCLCGT_06262!D24),",'Row':",ROW(BCLCGT_06262!D24),",","'Format':'numberic'",",'Value':'",SUBSTITUTE(BCLCGT_06262!D24,"'","\'"),"','TargetCode':''}")</f>
        <v>{'SheetId':'3d9f5a69-09d2-47bf-918c-13651271f903','UId':'2a1e2106-f27f-4229-8849-6edebf11f81b','Col':4,'Row':24,'Format':'numberic','Value':'119985480374','TargetCode':''}</v>
      </c>
    </row>
    <row r="469" spans="1:1" x14ac:dyDescent="0.25">
      <c r="A469" t="str">
        <f>CONCATENATE("{'SheetId':'3d9f5a69-09d2-47bf-918c-13651271f903'",",","'UId':'381baae0-c231-4083-bf49-2c02091221bc'",",'Col':",COLUMN(BCLCGT_06262!E24),",'Row':",ROW(BCLCGT_06262!E24),",","'Format':'numberic'",",'Value':'",SUBSTITUTE(BCLCGT_06262!E24,"'","\'"),"','TargetCode':''}")</f>
        <v>{'SheetId':'3d9f5a69-09d2-47bf-918c-13651271f903','UId':'381baae0-c231-4083-bf49-2c02091221bc','Col':5,'Row':24,'Format':'numberic','Value':'90995597142','TargetCode':''}</v>
      </c>
    </row>
    <row r="470" spans="1:1" x14ac:dyDescent="0.25">
      <c r="A470" t="str">
        <f>CONCATENATE("{'SheetId':'3d9f5a69-09d2-47bf-918c-13651271f903'",",","'UId':'f10956dc-8745-47a0-8cd4-b4547908ecc6'",",'Col':",COLUMN(BCLCGT_06262!C25),",'Row':",ROW(BCLCGT_06262!C25),",","'Format':'string'",",'Value':'",SUBSTITUTE(BCLCGT_06262!C25,"'","\'"),"','TargetCode':''}")</f>
        <v>{'SheetId':'3d9f5a69-09d2-47bf-918c-13651271f903','UId':'f10956dc-8745-47a0-8cd4-b4547908ecc6','Col':3,'Row':25,'Format':'string','Value':'','TargetCode':''}</v>
      </c>
    </row>
    <row r="471" spans="1:1" x14ac:dyDescent="0.25">
      <c r="A471" t="str">
        <f>CONCATENATE("{'SheetId':'3d9f5a69-09d2-47bf-918c-13651271f903'",",","'UId':'669fbaaf-c2d8-42dc-a8b4-e1f66f141999'",",'Col':",COLUMN(BCLCGT_06262!D25),",'Row':",ROW(BCLCGT_06262!D25),",","'Format':'numberic'",",'Value':'",SUBSTITUTE(BCLCGT_06262!D25,"'","\'"),"','TargetCode':''}")</f>
        <v>{'SheetId':'3d9f5a69-09d2-47bf-918c-13651271f903','UId':'669fbaaf-c2d8-42dc-a8b4-e1f66f141999','Col':4,'Row':25,'Format':'numberic','Value':'-79890756504','TargetCode':''}</v>
      </c>
    </row>
    <row r="472" spans="1:1" x14ac:dyDescent="0.25">
      <c r="A472" t="str">
        <f>CONCATENATE("{'SheetId':'3d9f5a69-09d2-47bf-918c-13651271f903'",",","'UId':'e4c1b16f-6ea0-4630-aa13-65a69406ba9d'",",'Col':",COLUMN(BCLCGT_06262!E25),",'Row':",ROW(BCLCGT_06262!E25),",","'Format':'numberic'",",'Value':'",SUBSTITUTE(BCLCGT_06262!E25,"'","\'"),"','TargetCode':''}")</f>
        <v>{'SheetId':'3d9f5a69-09d2-47bf-918c-13651271f903','UId':'e4c1b16f-6ea0-4630-aa13-65a69406ba9d','Col':5,'Row':25,'Format':'numberic','Value':'-144525643225','TargetCode':''}</v>
      </c>
    </row>
    <row r="473" spans="1:1" x14ac:dyDescent="0.25">
      <c r="A473" t="str">
        <f>CONCATENATE("{'SheetId':'3d9f5a69-09d2-47bf-918c-13651271f903'",",","'UId':'de2bd1a8-d06f-46c2-bc87-d4718209382f'",",'Col':",COLUMN(BCLCGT_06262!C26),",'Row':",ROW(BCLCGT_06262!C26),",","'Format':'string'",",'Value':'",SUBSTITUTE(BCLCGT_06262!C26,"'","\'"),"','TargetCode':''}")</f>
        <v>{'SheetId':'3d9f5a69-09d2-47bf-918c-13651271f903','UId':'de2bd1a8-d06f-46c2-bc87-d4718209382f','Col':3,'Row':26,'Format':'string','Value':'','TargetCode':''}</v>
      </c>
    </row>
    <row r="474" spans="1:1" x14ac:dyDescent="0.25">
      <c r="A474" t="str">
        <f>CONCATENATE("{'SheetId':'3d9f5a69-09d2-47bf-918c-13651271f903'",",","'UId':'81dfc9c5-d787-462f-8d35-b42f451eaee1'",",'Col':",COLUMN(BCLCGT_06262!D26),",'Row':",ROW(BCLCGT_06262!D26),",","'Format':'numberic'",",'Value':'",SUBSTITUTE(BCLCGT_06262!D26,"'","\'"),"','TargetCode':''}")</f>
        <v>{'SheetId':'3d9f5a69-09d2-47bf-918c-13651271f903','UId':'81dfc9c5-d787-462f-8d35-b42f451eaee1','Col':4,'Row':26,'Format':'numberic','Value':'0','TargetCode':''}</v>
      </c>
    </row>
    <row r="475" spans="1:1" x14ac:dyDescent="0.25">
      <c r="A475" t="str">
        <f>CONCATENATE("{'SheetId':'3d9f5a69-09d2-47bf-918c-13651271f903'",",","'UId':'b6bf1ca1-9f62-4e04-8b0f-b968b3919ac8'",",'Col':",COLUMN(BCLCGT_06262!E26),",'Row':",ROW(BCLCGT_06262!E26),",","'Format':'numberic'",",'Value':'",SUBSTITUTE(BCLCGT_06262!E26,"'","\'"),"','TargetCode':''}")</f>
        <v>{'SheetId':'3d9f5a69-09d2-47bf-918c-13651271f903','UId':'b6bf1ca1-9f62-4e04-8b0f-b968b3919ac8','Col':5,'Row':26,'Format':'numberic','Value':'0','TargetCode':''}</v>
      </c>
    </row>
    <row r="476" spans="1:1" x14ac:dyDescent="0.25">
      <c r="A476" t="str">
        <f>CONCATENATE("{'SheetId':'3d9f5a69-09d2-47bf-918c-13651271f903'",",","'UId':'d5257f3e-6cd9-47d2-a291-b6e0e9cf1587'",",'Col':",COLUMN(BCLCGT_06262!C27),",'Row':",ROW(BCLCGT_06262!C27),",","'Format':'string'",",'Value':'",SUBSTITUTE(BCLCGT_06262!C27,"'","\'"),"','TargetCode':''}")</f>
        <v>{'SheetId':'3d9f5a69-09d2-47bf-918c-13651271f903','UId':'d5257f3e-6cd9-47d2-a291-b6e0e9cf1587','Col':3,'Row':27,'Format':'string','Value':'','TargetCode':''}</v>
      </c>
    </row>
    <row r="477" spans="1:1" x14ac:dyDescent="0.25">
      <c r="A477" t="str">
        <f>CONCATENATE("{'SheetId':'3d9f5a69-09d2-47bf-918c-13651271f903'",",","'UId':'379f454a-960e-4bc6-83d7-5826ef0aaebd'",",'Col':",COLUMN(BCLCGT_06262!D27),",'Row':",ROW(BCLCGT_06262!D27),",","'Format':'numberic'",",'Value':'",SUBSTITUTE(BCLCGT_06262!D27,"'","\'"),"','TargetCode':''}")</f>
        <v>{'SheetId':'3d9f5a69-09d2-47bf-918c-13651271f903','UId':'379f454a-960e-4bc6-83d7-5826ef0aaebd','Col':4,'Row':27,'Format':'numberic','Value':'0','TargetCode':''}</v>
      </c>
    </row>
    <row r="478" spans="1:1" x14ac:dyDescent="0.25">
      <c r="A478" t="str">
        <f>CONCATENATE("{'SheetId':'3d9f5a69-09d2-47bf-918c-13651271f903'",",","'UId':'2deafefc-f1f8-4082-96ca-b9d9f73b3f6c'",",'Col':",COLUMN(BCLCGT_06262!E27),",'Row':",ROW(BCLCGT_06262!E27),",","'Format':'numberic'",",'Value':'",SUBSTITUTE(BCLCGT_06262!E27,"'","\'"),"','TargetCode':''}")</f>
        <v>{'SheetId':'3d9f5a69-09d2-47bf-918c-13651271f903','UId':'2deafefc-f1f8-4082-96ca-b9d9f73b3f6c','Col':5,'Row':27,'Format':'numberic','Value':'0','TargetCode':''}</v>
      </c>
    </row>
    <row r="479" spans="1:1" x14ac:dyDescent="0.25">
      <c r="A479" t="str">
        <f>CONCATENATE("{'SheetId':'3d9f5a69-09d2-47bf-918c-13651271f903'",",","'UId':'692584eb-d73e-4081-9223-d18c8ca4e8cc'",",'Col':",COLUMN(BCLCGT_06262!C28),",'Row':",ROW(BCLCGT_06262!C28),",","'Format':'string'",",'Value':'",SUBSTITUTE(BCLCGT_06262!C28,"'","\'"),"','TargetCode':''}")</f>
        <v>{'SheetId':'3d9f5a69-09d2-47bf-918c-13651271f903','UId':'692584eb-d73e-4081-9223-d18c8ca4e8cc','Col':3,'Row':28,'Format':'string','Value':'','TargetCode':''}</v>
      </c>
    </row>
    <row r="480" spans="1:1" x14ac:dyDescent="0.25">
      <c r="A480" t="str">
        <f>CONCATENATE("{'SheetId':'3d9f5a69-09d2-47bf-918c-13651271f903'",",","'UId':'73946d98-be55-48a0-b551-7e8eb971d2d3'",",'Col':",COLUMN(BCLCGT_06262!D28),",'Row':",ROW(BCLCGT_06262!D28),",","'Format':'numberic'",",'Value':'",SUBSTITUTE(BCLCGT_06262!D28,"'","\'"),"','TargetCode':''}")</f>
        <v>{'SheetId':'3d9f5a69-09d2-47bf-918c-13651271f903','UId':'73946d98-be55-48a0-b551-7e8eb971d2d3','Col':4,'Row':28,'Format':'numberic','Value':'0','TargetCode':''}</v>
      </c>
    </row>
    <row r="481" spans="1:1" x14ac:dyDescent="0.25">
      <c r="A481" t="str">
        <f>CONCATENATE("{'SheetId':'3d9f5a69-09d2-47bf-918c-13651271f903'",",","'UId':'5f8797e7-1cc1-4a89-bb00-6422e3791806'",",'Col':",COLUMN(BCLCGT_06262!E28),",'Row':",ROW(BCLCGT_06262!E28),",","'Format':'numberic'",",'Value':'",SUBSTITUTE(BCLCGT_06262!E28,"'","\'"),"','TargetCode':''}")</f>
        <v>{'SheetId':'3d9f5a69-09d2-47bf-918c-13651271f903','UId':'5f8797e7-1cc1-4a89-bb00-6422e3791806','Col':5,'Row':28,'Format':'numberic','Value':'0','TargetCode':''}</v>
      </c>
    </row>
    <row r="482" spans="1:1" x14ac:dyDescent="0.25">
      <c r="A482" t="str">
        <f>CONCATENATE("{'SheetId':'3d9f5a69-09d2-47bf-918c-13651271f903'",",","'UId':'ec28cd17-4c2a-4574-9e9c-e83a18ce0fe9'",",'Col':",COLUMN(BCLCGT_06262!C29),",'Row':",ROW(BCLCGT_06262!C29),",","'Format':'string'",",'Value':'",SUBSTITUTE(BCLCGT_06262!C29,"'","\'"),"','TargetCode':''}")</f>
        <v>{'SheetId':'3d9f5a69-09d2-47bf-918c-13651271f903','UId':'ec28cd17-4c2a-4574-9e9c-e83a18ce0fe9','Col':3,'Row':29,'Format':'string','Value':'','TargetCode':''}</v>
      </c>
    </row>
    <row r="483" spans="1:1" x14ac:dyDescent="0.25">
      <c r="A483" t="str">
        <f>CONCATENATE("{'SheetId':'3d9f5a69-09d2-47bf-918c-13651271f903'",",","'UId':'364d4b5f-931b-4e2e-b306-3e2bca7bd302'",",'Col':",COLUMN(BCLCGT_06262!D29),",'Row':",ROW(BCLCGT_06262!D29),",","'Format':'numberic'",",'Value':'",SUBSTITUTE(BCLCGT_06262!D29,"'","\'"),"','TargetCode':''}")</f>
        <v>{'SheetId':'3d9f5a69-09d2-47bf-918c-13651271f903','UId':'364d4b5f-931b-4e2e-b306-3e2bca7bd302','Col':4,'Row':29,'Format':'numberic','Value':'40094723870','TargetCode':''}</v>
      </c>
    </row>
    <row r="484" spans="1:1" x14ac:dyDescent="0.25">
      <c r="A484" t="str">
        <f>CONCATENATE("{'SheetId':'3d9f5a69-09d2-47bf-918c-13651271f903'",",","'UId':'03a2814e-1dc1-43d3-a4e6-9e1c45481715'",",'Col':",COLUMN(BCLCGT_06262!E29),",'Row':",ROW(BCLCGT_06262!E29),",","'Format':'numberic'",",'Value':'",SUBSTITUTE(BCLCGT_06262!E29,"'","\'"),"','TargetCode':''}")</f>
        <v>{'SheetId':'3d9f5a69-09d2-47bf-918c-13651271f903','UId':'03a2814e-1dc1-43d3-a4e6-9e1c45481715','Col':5,'Row':29,'Format':'numberic','Value':'-53530046083','TargetCode':''}</v>
      </c>
    </row>
    <row r="485" spans="1:1" x14ac:dyDescent="0.25">
      <c r="A485" t="str">
        <f>CONCATENATE("{'SheetId':'3d9f5a69-09d2-47bf-918c-13651271f903'",",","'UId':'6a87943e-85bd-4a13-b1d0-3e708a1947ef'",",'Col':",COLUMN(BCLCGT_06262!C30),",'Row':",ROW(BCLCGT_06262!C30),",","'Format':'string'",",'Value':'",SUBSTITUTE(BCLCGT_06262!C30,"'","\'"),"','TargetCode':''}")</f>
        <v>{'SheetId':'3d9f5a69-09d2-47bf-918c-13651271f903','UId':'6a87943e-85bd-4a13-b1d0-3e708a1947ef','Col':3,'Row':30,'Format':'string','Value':'','TargetCode':''}</v>
      </c>
    </row>
    <row r="486" spans="1:1" x14ac:dyDescent="0.25">
      <c r="A486" t="str">
        <f>CONCATENATE("{'SheetId':'3d9f5a69-09d2-47bf-918c-13651271f903'",",","'UId':'64a93857-2847-4c7d-9a4f-3f4c6517ccec'",",'Col':",COLUMN(BCLCGT_06262!D30),",'Row':",ROW(BCLCGT_06262!D30),",","'Format':'numberic'",",'Value':'",SUBSTITUTE(BCLCGT_06262!D30,"'","\'"),"','TargetCode':''}")</f>
        <v>{'SheetId':'3d9f5a69-09d2-47bf-918c-13651271f903','UId':'64a93857-2847-4c7d-9a4f-3f4c6517ccec','Col':4,'Row':30,'Format':'numberic','Value':'3434791056','TargetCode':''}</v>
      </c>
    </row>
    <row r="487" spans="1:1" x14ac:dyDescent="0.25">
      <c r="A487" t="str">
        <f>CONCATENATE("{'SheetId':'3d9f5a69-09d2-47bf-918c-13651271f903'",",","'UId':'5342f60c-da65-407d-a686-1b051c511b91'",",'Col':",COLUMN(BCLCGT_06262!E30),",'Row':",ROW(BCLCGT_06262!E30),",","'Format':'numberic'",",'Value':'",SUBSTITUTE(BCLCGT_06262!E30,"'","\'"),"','TargetCode':''}")</f>
        <v>{'SheetId':'3d9f5a69-09d2-47bf-918c-13651271f903','UId':'5342f60c-da65-407d-a686-1b051c511b91','Col':5,'Row':30,'Format':'numberic','Value':'2121427854','TargetCode':''}</v>
      </c>
    </row>
    <row r="488" spans="1:1" x14ac:dyDescent="0.25">
      <c r="A488" t="str">
        <f>CONCATENATE("{'SheetId':'3d9f5a69-09d2-47bf-918c-13651271f903'",",","'UId':'5b686105-37dc-45be-9287-9ed4d452dac7'",",'Col':",COLUMN(BCLCGT_06262!C31),",'Row':",ROW(BCLCGT_06262!C31),",","'Format':'string'",",'Value':'",SUBSTITUTE(BCLCGT_06262!C31,"'","\'"),"','TargetCode':''}")</f>
        <v>{'SheetId':'3d9f5a69-09d2-47bf-918c-13651271f903','UId':'5b686105-37dc-45be-9287-9ed4d452dac7','Col':3,'Row':31,'Format':'string','Value':'','TargetCode':''}</v>
      </c>
    </row>
    <row r="489" spans="1:1" x14ac:dyDescent="0.25">
      <c r="A489" t="str">
        <f>CONCATENATE("{'SheetId':'3d9f5a69-09d2-47bf-918c-13651271f903'",",","'UId':'2d1f1cf5-3c15-410f-bd30-0da2acf97536'",",'Col':",COLUMN(BCLCGT_06262!D31),",'Row':",ROW(BCLCGT_06262!D31),",","'Format':'numberic'",",'Value':'",SUBSTITUTE(BCLCGT_06262!D31,"'","\'"),"','TargetCode':''}")</f>
        <v>{'SheetId':'3d9f5a69-09d2-47bf-918c-13651271f903','UId':'2d1f1cf5-3c15-410f-bd30-0da2acf97536','Col':4,'Row':31,'Format':'numberic','Value':'31135791019','TargetCode':''}</v>
      </c>
    </row>
    <row r="490" spans="1:1" x14ac:dyDescent="0.25">
      <c r="A490" t="str">
        <f>CONCATENATE("{'SheetId':'3d9f5a69-09d2-47bf-918c-13651271f903'",",","'UId':'b422aad8-8b82-43c4-b447-ddbb90b52424'",",'Col':",COLUMN(BCLCGT_06262!E31),",'Row':",ROW(BCLCGT_06262!E31),",","'Format':'numberic'",",'Value':'",SUBSTITUTE(BCLCGT_06262!E31,"'","\'"),"','TargetCode':''}")</f>
        <v>{'SheetId':'3d9f5a69-09d2-47bf-918c-13651271f903','UId':'b422aad8-8b82-43c4-b447-ddbb90b52424','Col':5,'Row':31,'Format':'numberic','Value':'29014363165','TargetCode':''}</v>
      </c>
    </row>
    <row r="491" spans="1:1" x14ac:dyDescent="0.25">
      <c r="A491" t="str">
        <f>CONCATENATE("{'SheetId':'3d9f5a69-09d2-47bf-918c-13651271f903'",",","'UId':'549c217c-b41d-48df-96c0-1ec78b10d32f'",",'Col':",COLUMN(BCLCGT_06262!C32),",'Row':",ROW(BCLCGT_06262!C32),",","'Format':'string'",",'Value':'",SUBSTITUTE(BCLCGT_06262!C32,"'","\'"),"','TargetCode':''}")</f>
        <v>{'SheetId':'3d9f5a69-09d2-47bf-918c-13651271f903','UId':'549c217c-b41d-48df-96c0-1ec78b10d32f','Col':3,'Row':32,'Format':'string','Value':'','TargetCode':''}</v>
      </c>
    </row>
    <row r="492" spans="1:1" x14ac:dyDescent="0.25">
      <c r="A492" t="str">
        <f>CONCATENATE("{'SheetId':'3d9f5a69-09d2-47bf-918c-13651271f903'",",","'UId':'0e4a6a39-71f5-4a94-9aa5-65f8fdbfaa82'",",'Col':",COLUMN(BCLCGT_06262!D32),",'Row':",ROW(BCLCGT_06262!D32),",","'Format':'numberic'",",'Value':'",SUBSTITUTE(BCLCGT_06262!D32,"'","\'"),"','TargetCode':''}")</f>
        <v>{'SheetId':'3d9f5a69-09d2-47bf-918c-13651271f903','UId':'0e4a6a39-71f5-4a94-9aa5-65f8fdbfaa82','Col':4,'Row':32,'Format':'numberic','Value':'31135791019','TargetCode':''}</v>
      </c>
    </row>
    <row r="493" spans="1:1" x14ac:dyDescent="0.25">
      <c r="A493" t="str">
        <f>CONCATENATE("{'SheetId':'3d9f5a69-09d2-47bf-918c-13651271f903'",",","'UId':'1b4a4b14-6a5c-473a-a459-5270c10ded8d'",",'Col':",COLUMN(BCLCGT_06262!E32),",'Row':",ROW(BCLCGT_06262!E32),",","'Format':'numberic'",",'Value':'",SUBSTITUTE(BCLCGT_06262!E32,"'","\'"),"','TargetCode':''}")</f>
        <v>{'SheetId':'3d9f5a69-09d2-47bf-918c-13651271f903','UId':'1b4a4b14-6a5c-473a-a459-5270c10ded8d','Col':5,'Row':32,'Format':'numberic','Value':'29014363165','TargetCode':''}</v>
      </c>
    </row>
    <row r="494" spans="1:1" x14ac:dyDescent="0.25">
      <c r="A494" t="str">
        <f>CONCATENATE("{'SheetId':'3d9f5a69-09d2-47bf-918c-13651271f903'",",","'UId':'70916abd-5946-4618-ae0c-7869c57fe843'",",'Col':",COLUMN(BCLCGT_06262!C33),",'Row':",ROW(BCLCGT_06262!C33),",","'Format':'string'",",'Value':'",SUBSTITUTE(BCLCGT_06262!C33,"'","\'"),"','TargetCode':''}")</f>
        <v>{'SheetId':'3d9f5a69-09d2-47bf-918c-13651271f903','UId':'70916abd-5946-4618-ae0c-7869c57fe843','Col':3,'Row':33,'Format':'string','Value':'','TargetCode':''}</v>
      </c>
    </row>
    <row r="495" spans="1:1" x14ac:dyDescent="0.25">
      <c r="A495" t="str">
        <f>CONCATENATE("{'SheetId':'3d9f5a69-09d2-47bf-918c-13651271f903'",",","'UId':'432951a7-5473-446e-807c-3dd7ccf3bb6e'",",'Col':",COLUMN(BCLCGT_06262!D33),",'Row':",ROW(BCLCGT_06262!D33),",","'Format':'numberic'",",'Value':'",SUBSTITUTE(BCLCGT_06262!D33,"'","\'"),"','TargetCode':''}")</f>
        <v>{'SheetId':'3d9f5a69-09d2-47bf-918c-13651271f903','UId':'432951a7-5473-446e-807c-3dd7ccf3bb6e','Col':4,'Row':33,'Format':'numberic','Value':'31010095851','TargetCode':''}</v>
      </c>
    </row>
    <row r="496" spans="1:1" x14ac:dyDescent="0.25">
      <c r="A496" t="str">
        <f>CONCATENATE("{'SheetId':'3d9f5a69-09d2-47bf-918c-13651271f903'",",","'UId':'bacc9565-ffff-4501-a884-c8d4d47a6dcb'",",'Col':",COLUMN(BCLCGT_06262!E33),",'Row':",ROW(BCLCGT_06262!E33),",","'Format':'numberic'",",'Value':'",SUBSTITUTE(BCLCGT_06262!E33,"'","\'"),"','TargetCode':''}")</f>
        <v>{'SheetId':'3d9f5a69-09d2-47bf-918c-13651271f903','UId':'bacc9565-ffff-4501-a884-c8d4d47a6dcb','Col':5,'Row':33,'Format':'numberic','Value':'28991085286','TargetCode':''}</v>
      </c>
    </row>
    <row r="497" spans="1:1" x14ac:dyDescent="0.25">
      <c r="A497" t="str">
        <f>CONCATENATE("{'SheetId':'3d9f5a69-09d2-47bf-918c-13651271f903'",",","'UId':'b58e26cd-4c35-4995-bdae-3723a8af6067'",",'Col':",COLUMN(BCLCGT_06262!C34),",'Row':",ROW(BCLCGT_06262!C34),",","'Format':'string'",",'Value':'",SUBSTITUTE(BCLCGT_06262!C34,"'","\'"),"','TargetCode':''}")</f>
        <v>{'SheetId':'3d9f5a69-09d2-47bf-918c-13651271f903','UId':'b58e26cd-4c35-4995-bdae-3723a8af6067','Col':3,'Row':34,'Format':'string','Value':'','TargetCode':''}</v>
      </c>
    </row>
    <row r="498" spans="1:1" x14ac:dyDescent="0.25">
      <c r="A498" t="str">
        <f>CONCATENATE("{'SheetId':'3d9f5a69-09d2-47bf-918c-13651271f903'",",","'UId':'fd8c3047-89a9-4927-94c5-ae426a227303'",",'Col':",COLUMN(BCLCGT_06262!D34),",'Row':",ROW(BCLCGT_06262!D34),",","'Format':'numberic'",",'Value':'",SUBSTITUTE(BCLCGT_06262!D34,"'","\'"),"','TargetCode':''}")</f>
        <v>{'SheetId':'3d9f5a69-09d2-47bf-918c-13651271f903','UId':'fd8c3047-89a9-4927-94c5-ae426a227303','Col':4,'Row':34,'Format':'numberic','Value':'125695168','TargetCode':''}</v>
      </c>
    </row>
    <row r="499" spans="1:1" x14ac:dyDescent="0.25">
      <c r="A499" t="str">
        <f>CONCATENATE("{'SheetId':'3d9f5a69-09d2-47bf-918c-13651271f903'",",","'UId':'84b630d0-23c5-43d7-8937-a5b67f9df5c1'",",'Col':",COLUMN(BCLCGT_06262!E34),",'Row':",ROW(BCLCGT_06262!E34),",","'Format':'numberic'",",'Value':'",SUBSTITUTE(BCLCGT_06262!E34,"'","\'"),"','TargetCode':''}")</f>
        <v>{'SheetId':'3d9f5a69-09d2-47bf-918c-13651271f903','UId':'84b630d0-23c5-43d7-8937-a5b67f9df5c1','Col':5,'Row':34,'Format':'numberic','Value':'23277879','TargetCode':''}</v>
      </c>
    </row>
    <row r="500" spans="1:1" x14ac:dyDescent="0.25">
      <c r="A500" t="str">
        <f>CONCATENATE("{'SheetId':'3d9f5a69-09d2-47bf-918c-13651271f903'",",","'UId':'abb80b53-a785-40b2-89a4-b86743a7b032'",",'Col':",COLUMN(BCLCGT_06262!C35),",'Row':",ROW(BCLCGT_06262!C35),",","'Format':'string'",",'Value':'",SUBSTITUTE(BCLCGT_06262!C35,"'","\'"),"','TargetCode':''}")</f>
        <v>{'SheetId':'3d9f5a69-09d2-47bf-918c-13651271f903','UId':'abb80b53-a785-40b2-89a4-b86743a7b032','Col':3,'Row':35,'Format':'string','Value':'','TargetCode':''}</v>
      </c>
    </row>
    <row r="501" spans="1:1" x14ac:dyDescent="0.25">
      <c r="A501" t="str">
        <f>CONCATENATE("{'SheetId':'3d9f5a69-09d2-47bf-918c-13651271f903'",",","'UId':'b1f5f877-47e7-4c2f-ad12-0105bb9ca245'",",'Col':",COLUMN(BCLCGT_06262!D35),",'Row':",ROW(BCLCGT_06262!D35),",","'Format':'numberic'",",'Value':'",SUBSTITUTE(BCLCGT_06262!D35,"'","\'"),"','TargetCode':''}")</f>
        <v>{'SheetId':'3d9f5a69-09d2-47bf-918c-13651271f903','UId':'b1f5f877-47e7-4c2f-ad12-0105bb9ca245','Col':4,'Row':35,'Format':'numberic','Value':'0','TargetCode':''}</v>
      </c>
    </row>
    <row r="502" spans="1:1" x14ac:dyDescent="0.25">
      <c r="A502" t="str">
        <f>CONCATENATE("{'SheetId':'3d9f5a69-09d2-47bf-918c-13651271f903'",",","'UId':'1deb36df-dfc9-41ce-a44f-01a697cf5824'",",'Col':",COLUMN(BCLCGT_06262!E35),",'Row':",ROW(BCLCGT_06262!E35),",","'Format':'numberic'",",'Value':'",SUBSTITUTE(BCLCGT_06262!E35,"'","\'"),"','TargetCode':''}")</f>
        <v>{'SheetId':'3d9f5a69-09d2-47bf-918c-13651271f903','UId':'1deb36df-dfc9-41ce-a44f-01a697cf5824','Col':5,'Row':35,'Format':'numberic','Value':'0','TargetCode':''}</v>
      </c>
    </row>
    <row r="503" spans="1:1" x14ac:dyDescent="0.25">
      <c r="A503" t="str">
        <f>CONCATENATE("{'SheetId':'3d9f5a69-09d2-47bf-918c-13651271f903'",",","'UId':'b7a7f796-209c-4595-8803-ac422d19800f'",",'Col':",COLUMN(BCLCGT_06262!C36),",'Row':",ROW(BCLCGT_06262!C36),",","'Format':'string'",",'Value':'",SUBSTITUTE(BCLCGT_06262!C36,"'","\'"),"','TargetCode':''}")</f>
        <v>{'SheetId':'3d9f5a69-09d2-47bf-918c-13651271f903','UId':'b7a7f796-209c-4595-8803-ac422d19800f','Col':3,'Row':36,'Format':'string','Value':'','TargetCode':''}</v>
      </c>
    </row>
    <row r="504" spans="1:1" x14ac:dyDescent="0.25">
      <c r="A504" t="str">
        <f>CONCATENATE("{'SheetId':'3d9f5a69-09d2-47bf-918c-13651271f903'",",","'UId':'9a8e209d-5f06-407b-a1ff-09e031301027'",",'Col':",COLUMN(BCLCGT_06262!D36),",'Row':",ROW(BCLCGT_06262!D36),",","'Format':'numberic'",",'Value':'",SUBSTITUTE(BCLCGT_06262!D36,"'","\'"),"','TargetCode':''}")</f>
        <v>{'SheetId':'3d9f5a69-09d2-47bf-918c-13651271f903','UId':'9a8e209d-5f06-407b-a1ff-09e031301027','Col':4,'Row':36,'Format':'numberic','Value':'34570582075','TargetCode':''}</v>
      </c>
    </row>
    <row r="505" spans="1:1" x14ac:dyDescent="0.25">
      <c r="A505" t="str">
        <f>CONCATENATE("{'SheetId':'3d9f5a69-09d2-47bf-918c-13651271f903'",",","'UId':'27d3ccfa-ee82-45ac-8782-fcf1e4668812'",",'Col':",COLUMN(BCLCGT_06262!E36),",'Row':",ROW(BCLCGT_06262!E36),",","'Format':'numberic'",",'Value':'",SUBSTITUTE(BCLCGT_06262!E36,"'","\'"),"','TargetCode':''}")</f>
        <v>{'SheetId':'3d9f5a69-09d2-47bf-918c-13651271f903','UId':'27d3ccfa-ee82-45ac-8782-fcf1e4668812','Col':5,'Row':36,'Format':'numberic','Value':'31135791019','TargetCode':''}</v>
      </c>
    </row>
    <row r="506" spans="1:1" x14ac:dyDescent="0.25">
      <c r="A506" t="str">
        <f>CONCATENATE("{'SheetId':'3d9f5a69-09d2-47bf-918c-13651271f903'",",","'UId':'8ef47992-26f9-4743-ae2a-21d7bf99a49d'",",'Col':",COLUMN(BCLCGT_06262!C37),",'Row':",ROW(BCLCGT_06262!C37),",","'Format':'string'",",'Value':'",SUBSTITUTE(BCLCGT_06262!C37,"'","\'"),"','TargetCode':''}")</f>
        <v>{'SheetId':'3d9f5a69-09d2-47bf-918c-13651271f903','UId':'8ef47992-26f9-4743-ae2a-21d7bf99a49d','Col':3,'Row':37,'Format':'string','Value':'','TargetCode':''}</v>
      </c>
    </row>
    <row r="507" spans="1:1" x14ac:dyDescent="0.25">
      <c r="A507" t="str">
        <f>CONCATENATE("{'SheetId':'3d9f5a69-09d2-47bf-918c-13651271f903'",",","'UId':'2e6dd567-0d51-415f-a43b-47b68ee70304'",",'Col':",COLUMN(BCLCGT_06262!D37),",'Row':",ROW(BCLCGT_06262!D37),",","'Format':'numberic'",",'Value':'",SUBSTITUTE(BCLCGT_06262!D37,"'","\'"),"','TargetCode':''}")</f>
        <v>{'SheetId':'3d9f5a69-09d2-47bf-918c-13651271f903','UId':'2e6dd567-0d51-415f-a43b-47b68ee70304','Col':4,'Row':37,'Format':'numberic','Value':'34570582075','TargetCode':''}</v>
      </c>
    </row>
    <row r="508" spans="1:1" x14ac:dyDescent="0.25">
      <c r="A508" t="str">
        <f>CONCATENATE("{'SheetId':'3d9f5a69-09d2-47bf-918c-13651271f903'",",","'UId':'5aca5568-0da5-43d9-b612-b5efe71c8c8c'",",'Col':",COLUMN(BCLCGT_06262!E37),",'Row':",ROW(BCLCGT_06262!E37),",","'Format':'numberic'",",'Value':'",SUBSTITUTE(BCLCGT_06262!E37,"'","\'"),"','TargetCode':''}")</f>
        <v>{'SheetId':'3d9f5a69-09d2-47bf-918c-13651271f903','UId':'5aca5568-0da5-43d9-b612-b5efe71c8c8c','Col':5,'Row':37,'Format':'numberic','Value':'31135791019','TargetCode':''}</v>
      </c>
    </row>
    <row r="509" spans="1:1" x14ac:dyDescent="0.25">
      <c r="A509" t="str">
        <f>CONCATENATE("{'SheetId':'3d9f5a69-09d2-47bf-918c-13651271f903'",",","'UId':'004f47af-2e5e-447b-b303-f4794de00a90'",",'Col':",COLUMN(BCLCGT_06262!C38),",'Row':",ROW(BCLCGT_06262!C38),",","'Format':'string'",",'Value':'",SUBSTITUTE(BCLCGT_06262!C38,"'","\'"),"','TargetCode':''}")</f>
        <v>{'SheetId':'3d9f5a69-09d2-47bf-918c-13651271f903','UId':'004f47af-2e5e-447b-b303-f4794de00a90','Col':3,'Row':38,'Format':'string','Value':'','TargetCode':''}</v>
      </c>
    </row>
    <row r="510" spans="1:1" x14ac:dyDescent="0.25">
      <c r="A510" t="str">
        <f>CONCATENATE("{'SheetId':'3d9f5a69-09d2-47bf-918c-13651271f903'",",","'UId':'84b32707-fbb2-441a-9b8c-93e209b9d1fa'",",'Col':",COLUMN(BCLCGT_06262!D38),",'Row':",ROW(BCLCGT_06262!D38),",","'Format':'numberic'",",'Value':'",SUBSTITUTE(BCLCGT_06262!D38,"'","\'"),"','TargetCode':''}")</f>
        <v>{'SheetId':'3d9f5a69-09d2-47bf-918c-13651271f903','UId':'84b32707-fbb2-441a-9b8c-93e209b9d1fa','Col':4,'Row':38,'Format':'numberic','Value':'34473592937','TargetCode':''}</v>
      </c>
    </row>
    <row r="511" spans="1:1" x14ac:dyDescent="0.25">
      <c r="A511" t="str">
        <f>CONCATENATE("{'SheetId':'3d9f5a69-09d2-47bf-918c-13651271f903'",",","'UId':'c783027b-fb1b-4cac-865e-9749eefa4f6a'",",'Col':",COLUMN(BCLCGT_06262!E38),",'Row':",ROW(BCLCGT_06262!E38),",","'Format':'numberic'",",'Value':'",SUBSTITUTE(BCLCGT_06262!E38,"'","\'"),"','TargetCode':''}")</f>
        <v>{'SheetId':'3d9f5a69-09d2-47bf-918c-13651271f903','UId':'c783027b-fb1b-4cac-865e-9749eefa4f6a','Col':5,'Row':38,'Format':'numberic','Value':'31010095851','TargetCode':''}</v>
      </c>
    </row>
    <row r="512" spans="1:1" x14ac:dyDescent="0.25">
      <c r="A512" t="str">
        <f>CONCATENATE("{'SheetId':'3d9f5a69-09d2-47bf-918c-13651271f903'",",","'UId':'25c73e70-6cb6-44ca-b5c2-8665d2ac8c85'",",'Col':",COLUMN(BCLCGT_06262!C39),",'Row':",ROW(BCLCGT_06262!C39),",","'Format':'string'",",'Value':'",SUBSTITUTE(BCLCGT_06262!C39,"'","\'"),"','TargetCode':''}")</f>
        <v>{'SheetId':'3d9f5a69-09d2-47bf-918c-13651271f903','UId':'25c73e70-6cb6-44ca-b5c2-8665d2ac8c85','Col':3,'Row':39,'Format':'string','Value':'','TargetCode':''}</v>
      </c>
    </row>
    <row r="513" spans="1:1" x14ac:dyDescent="0.25">
      <c r="A513" t="str">
        <f>CONCATENATE("{'SheetId':'3d9f5a69-09d2-47bf-918c-13651271f903'",",","'UId':'c5b0f87f-379c-44bd-8ec8-f0c52ff33516'",",'Col':",COLUMN(BCLCGT_06262!D39),",'Row':",ROW(BCLCGT_06262!D39),",","'Format':'numberic'",",'Value':'",SUBSTITUTE(BCLCGT_06262!D39,"'","\'"),"','TargetCode':''}")</f>
        <v>{'SheetId':'3d9f5a69-09d2-47bf-918c-13651271f903','UId':'c5b0f87f-379c-44bd-8ec8-f0c52ff33516','Col':4,'Row':39,'Format':'numberic','Value':'96989138','TargetCode':''}</v>
      </c>
    </row>
    <row r="514" spans="1:1" x14ac:dyDescent="0.25">
      <c r="A514" t="str">
        <f>CONCATENATE("{'SheetId':'3d9f5a69-09d2-47bf-918c-13651271f903'",",","'UId':'3f3974e6-35b4-4547-987d-1a6f639e965c'",",'Col':",COLUMN(BCLCGT_06262!E39),",'Row':",ROW(BCLCGT_06262!E39),",","'Format':'numberic'",",'Value':'",SUBSTITUTE(BCLCGT_06262!E39,"'","\'"),"','TargetCode':''}")</f>
        <v>{'SheetId':'3d9f5a69-09d2-47bf-918c-13651271f903','UId':'3f3974e6-35b4-4547-987d-1a6f639e965c','Col':5,'Row':39,'Format':'numberic','Value':'125695168','TargetCode':''}</v>
      </c>
    </row>
    <row r="515" spans="1:1" x14ac:dyDescent="0.25">
      <c r="A515" t="str">
        <f>CONCATENATE("{'SheetId':'3d9f5a69-09d2-47bf-918c-13651271f903'",",","'UId':'08bab8bf-2314-46e9-8faa-f79985a418eb'",",'Col':",COLUMN(BCLCGT_06262!C40),",'Row':",ROW(BCLCGT_06262!C40),",","'Format':'string'",",'Value':'",SUBSTITUTE(BCLCGT_06262!C40,"'","\'"),"','TargetCode':''}")</f>
        <v>{'SheetId':'3d9f5a69-09d2-47bf-918c-13651271f903','UId':'08bab8bf-2314-46e9-8faa-f79985a418eb','Col':3,'Row':40,'Format':'string','Value':'','TargetCode':''}</v>
      </c>
    </row>
    <row r="516" spans="1:1" x14ac:dyDescent="0.25">
      <c r="A516" t="str">
        <f>CONCATENATE("{'SheetId':'3d9f5a69-09d2-47bf-918c-13651271f903'",",","'UId':'e9669dd7-8457-4fe7-adac-3aef8b5257e8'",",'Col':",COLUMN(BCLCGT_06262!D40),",'Row':",ROW(BCLCGT_06262!D40),",","'Format':'numberic'",",'Value':'",SUBSTITUTE(BCLCGT_06262!D40,"'","\'"),"','TargetCode':''}")</f>
        <v>{'SheetId':'3d9f5a69-09d2-47bf-918c-13651271f903','UId':'e9669dd7-8457-4fe7-adac-3aef8b5257e8','Col':4,'Row':40,'Format':'numberic','Value':'0','TargetCode':''}</v>
      </c>
    </row>
    <row r="517" spans="1:1" x14ac:dyDescent="0.25">
      <c r="A517" t="str">
        <f>CONCATENATE("{'SheetId':'3d9f5a69-09d2-47bf-918c-13651271f903'",",","'UId':'5801bdd1-7207-4361-a2fe-e0850a073e72'",",'Col':",COLUMN(BCLCGT_06262!E40),",'Row':",ROW(BCLCGT_06262!E40),",","'Format':'numberic'",",'Value':'",SUBSTITUTE(BCLCGT_06262!E40,"'","\'"),"','TargetCode':''}")</f>
        <v>{'SheetId':'3d9f5a69-09d2-47bf-918c-13651271f903','UId':'5801bdd1-7207-4361-a2fe-e0850a073e72','Col':5,'Row':40,'Format':'numberic','Value':'0','TargetCode':''}</v>
      </c>
    </row>
    <row r="518" spans="1:1" x14ac:dyDescent="0.25">
      <c r="A518" t="str">
        <f>CONCATENATE("{'SheetId':'3d9f5a69-09d2-47bf-918c-13651271f903'",",","'UId':'864b1f4b-65b3-439b-9347-03ed9e18b0df'",",'Col':",COLUMN(BCLCGT_06262!C41),",'Row':",ROW(BCLCGT_06262!C41),",","'Format':'string'",",'Value':'",SUBSTITUTE(BCLCGT_06262!C41,"'","\'"),"','TargetCode':''}")</f>
        <v>{'SheetId':'3d9f5a69-09d2-47bf-918c-13651271f903','UId':'864b1f4b-65b3-439b-9347-03ed9e18b0df','Col':3,'Row':41,'Format':'string','Value':'','TargetCode':''}</v>
      </c>
    </row>
    <row r="519" spans="1:1" x14ac:dyDescent="0.25">
      <c r="A519" t="str">
        <f>CONCATENATE("{'SheetId':'3d9f5a69-09d2-47bf-918c-13651271f903'",",","'UId':'2f5d0db8-39ea-4e7a-9b1b-3d9a12f11643'",",'Col':",COLUMN(BCLCGT_06262!D41),",'Row':",ROW(BCLCGT_06262!D41),",","'Format':'numberic'",",'Value':'",SUBSTITUTE(BCLCGT_06262!D41,"'","\'"),"','TargetCode':''}")</f>
        <v>{'SheetId':'3d9f5a69-09d2-47bf-918c-13651271f903','UId':'2f5d0db8-39ea-4e7a-9b1b-3d9a12f11643','Col':4,'Row':41,'Format':'numberic','Value':'3434791056','TargetCode':''}</v>
      </c>
    </row>
    <row r="520" spans="1:1" x14ac:dyDescent="0.25">
      <c r="A520" t="str">
        <f>CONCATENATE("{'SheetId':'3d9f5a69-09d2-47bf-918c-13651271f903'",",","'UId':'d9146d17-7026-49b4-90c3-4bfb0f10f155'",",'Col':",COLUMN(BCLCGT_06262!E41),",'Row':",ROW(BCLCGT_06262!E41),",","'Format':'numberic'",",'Value':'",SUBSTITUTE(BCLCGT_06262!E41,"'","\'"),"','TargetCode':''}")</f>
        <v>{'SheetId':'3d9f5a69-09d2-47bf-918c-13651271f903','UId':'d9146d17-7026-49b4-90c3-4bfb0f10f155','Col':5,'Row':41,'Format':'numberic','Value':'2121427854','TargetCode':''}</v>
      </c>
    </row>
    <row r="521" spans="1:1" x14ac:dyDescent="0.25">
      <c r="A521" t="str">
        <f>CONCATENATE("{'SheetId':'3d9f5a69-09d2-47bf-918c-13651271f903'",",","'UId':'e9c95d35-7199-4b5d-9474-16738f56f930'",",'Col':",COLUMN(BCLCGT_06262!C42),",'Row':",ROW(BCLCGT_06262!C42),",","'Format':'string'",",'Value':'",SUBSTITUTE(BCLCGT_06262!C42,"'","\'"),"','TargetCode':''}")</f>
        <v>{'SheetId':'3d9f5a69-09d2-47bf-918c-13651271f903','UId':'e9c95d35-7199-4b5d-9474-16738f56f930','Col':3,'Row':42,'Format':'string','Value':'','TargetCode':''}</v>
      </c>
    </row>
    <row r="522" spans="1:1" x14ac:dyDescent="0.25">
      <c r="A522" t="str">
        <f>CONCATENATE("{'SheetId':'3d9f5a69-09d2-47bf-918c-13651271f903'",",","'UId':'5e1aa346-70e1-46a3-b0ae-72adda8ef884'",",'Col':",COLUMN(BCLCGT_06262!D42),",'Row':",ROW(BCLCGT_06262!D42),",","'Format':'numberic'",",'Value':'",SUBSTITUTE(BCLCGT_06262!D42,"'","\'"),"','TargetCode':''}")</f>
        <v>{'SheetId':'3d9f5a69-09d2-47bf-918c-13651271f903','UId':'5e1aa346-70e1-46a3-b0ae-72adda8ef884','Col':4,'Row':42,'Format':'numberic','Value':'0','TargetCode':''}</v>
      </c>
    </row>
    <row r="523" spans="1:1" x14ac:dyDescent="0.25">
      <c r="A523" t="str">
        <f>CONCATENATE("{'SheetId':'3d9f5a69-09d2-47bf-918c-13651271f903'",",","'UId':'3ac668ad-f8b1-4daf-9a63-4816a7e484e4'",",'Col':",COLUMN(BCLCGT_06262!E42),",'Row':",ROW(BCLCGT_06262!E42),",","'Format':'numberic'",",'Value':'",SUBSTITUTE(BCLCGT_06262!E42,"'","\'"),"','TargetCode':''}")</f>
        <v>{'SheetId':'3d9f5a69-09d2-47bf-918c-13651271f903','UId':'3ac668ad-f8b1-4daf-9a63-4816a7e484e4','Col':5,'Row':42,'Format':'numberic','Value':'0','TargetCode':''}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>
    <oddHeader>&amp;L&amp;"Arial"&amp;9&amp;K0078D7 INTERNAL&amp;1#_x000D_</oddHeader>
  </headerFooter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UgJsA/OhYet+x2tB/w1IV5fsYt1ZqzjIZ8bCrDtxqeY=</DigestValue>
    </Reference>
    <Reference Type="http://www.w3.org/2000/09/xmldsig#Object" URI="#idOfficeObject">
      <DigestMethod Algorithm="http://www.w3.org/2001/04/xmlenc#sha256"/>
      <DigestValue>nsAkZDkfs12rw5g8IfVJz1S/YshYLD7xUXSBKVmRRNc=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MfnrhvAzNfKjUfaSYu2rcRUi71I7etDJgACMPQjQXww=</DigestValue>
    </Reference>
  </SignedInfo>
  <SignatureValue>HqNemGAoR7pFSFcydrzVVjH/AI8xemfkjSL/wzFh5d+PK1XzT2a0n9Rrzaz7Noyw5cRC1Q/qBYcs
DBZ+2ysB0DOfjcaTbo8vXj4gKskyrSQ1eUn/LdpJo0XGtlYYlBO+oOE1oOGM8gb/BqI25hj3qgcW
c++wJGWw6aNK5gdTBGKHAGH3OSFuFztiRMmhX/hGcUY0/t1/RahazqTEB0rh24m9/7iBi7y37jXE
nngg/wyvh3qmHJctlBO77mNyUdP95fGkQ/vhKAbJZu7QVv9IyvnWHYTu0B6aIJ2LuxYyZveyPkNx
uB9xTLBAxtOfM6aqKAxi4pPOhG8jMizEtXEOAA==</SignatureValue>
  <KeyInfo>
    <X509Data>
      <X509Certificate>MIIFbTCCBFWgAwIBAgIQVAEBBB6MpQNC4f2h34TTTjANBgkqhkiG9w0BAQsFADB1MQswCQYDVQQGEwJWTjEYMBYGA1UECgwPRlBUIENPUlBPUkFUSU9OMR8wHQYDVQQLDBZGUFQgSVMgQ09NUEFOWSBMSU1JVEVEMSswKQYDVQQDDCJGUFQgQ2VydGlmaWNhdGlvbiBBdXRob3JpdHkgU0hBMjU2MB4XDTI1MDMyMTEwMzU0MFoXDTI3MTExNTE2MDAwMFowgZwxCzAJBgNVBAYTAlZOMR8wHQYDVQQIDBZUSMOATkggUEjhu5AgSMOAIE7hu5hJMUwwSgYDVQQDDENOR8OCTiBIw4BORyBUTkhIIE3hu5hUIFRIw4BOSCBWScOKTiBTVEFOREFSRCBDSEFSVEVSRUQgKFZJ4buGVCBOQU0pMR4wHAYKCZImiZPyLGQBAQwOTVNUOjAxMDM2MTcxNDcwggEiMA0GCSqGSIb3DQEBAQUAA4IBDwAwggEKAoIBAQCwHurFG+EvKfPIgLtfZVDoy6F0BqFu195AwUabr4vLU7oIXzDOIhpJSkyRfeYChjRNQ2PUd9AJZ7+zbeJXKXZS0OzjtAA2byRSIB8uc7pBj6EhHLygPj7Le46gtudZ/N653H0iNcU+IZTVdHnOt4obb5qjGyrxO4pm6LMyWouaPGflMgYdmKDNPylhcWIYqxbEIyZHbz5Fk5OrEqJdVFwBtacOZq3+sjgrY/qy2oZeXKvSENsiITomVaIcA9T6ZwWq5aHhShVfvt9M8Cw5TesNWo2Cc+/ALjkGOxHgGmdhwdxeTf/NWGEhXJP9AX9RUyFWLA6wKrHKfCSIi+9zW+lPAgMBAAGjggHPMIIByzAMBgNVHRMBAf8EAjAAMB8GA1UdIwQYMBaAFIQjyncGrAGlwvgweocH1OobYB3SMIGkBggrBgEFBQcBAQSBlzCBlDAyBggrBgEFBQcwAoYmaHR0cHM6Ly9yb290Y2EuZ292LnZuL2NydC92bnJjYTI1Ni5wN2IwOQYIKwYBBQUHMAKGLWh0dHBzOi8vcm9vdGNhLmdvdi52bi9jcnQvRlBUX1NIQTI1Nl8yMDI1LnA3YjAjBggrBgEFBQcwAYYXaHR0cDovL29jc3AzLmZpcy5jb20udm4wTwYDVR0gBEgwRjBEBgsrBgEEAYHtAwEEATA1MDMGCCsGAQUFBwIBFidodHRwOi8vZGljaHZ1ZGllbnR1LmZwdC5jb20udm4vY3BzLmh0bWwwNAYDVR0lBC0wKwYIKwYBBQUHAwIGCCsGAQUFBwMEBgorBgEEAYI3CgMMBgkqhkiG9y8BAQUwPQYDVR0fBDYwNDAyoDCgLoYsaHR0cDovL2NybDMuZmlzLmNvbS52bi9mcHRjYS1zaGEyNTYtMjAyNS5jcmwwHQYDVR0OBBYEFNISQBvrvB5W/OOvCngYLOmGiK75MA4GA1UdDwEB/wQEAwIE8DANBgkqhkiG9w0BAQsFAAOCAQEADY/6EV8sjdTGiH3RBTfcx0oD63nY6mylGPxcqtul9PWr2nR/H7zeE4PfBqeCCkjh0egSROiVj7wDFAl/Y7ED4Ce+UElr8tAWfJHF5+6q59d5hGYhwdBrTtQ9TYA8DpXTlzzdteNN4DkMLtAfyx3QrtUyr8mVHfpnSK8dNY4ljOcJt8puGIX9z3bhdK8wXS5BqgWP6DlJx3PuZ5LpCvwJpQtw87jLAQTrczzK4zUZegTylyrHEIYaSb0wZuPxWnPmIY+53N/b1/a51A0siFFYy5mT89z3G2Lsoo2hP8U9+dxOK24eMzqB8WVxZ2lDVzBaWoU1fCZCvWrIJ1WWD5ZpTg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XivyjnAvUk2/1WyCa4I86tomXh7WrWas1GjGAge/8nw=</DigestValue>
      </Reference>
      <Reference URI="/docMetadata/LabelInfo.xml?ContentType=application/vnd.ms-office.classificationlabels+xml">
        <DigestMethod Algorithm="http://www.w3.org/2001/04/xmlenc#sha256"/>
        <DigestValue>XgwbH1hE78/dlphBvgHWczi3NlI5vHvn0kt6ntpQkK8=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lzLbaIzpG443ZAmlR8oaCgxFoLmp2QKXFIw9ML8wpds=</DigestValue>
      </Reference>
      <Reference URI="/xl/calcChain.xml?ContentType=application/vnd.openxmlformats-officedocument.spreadsheetml.calcChain+xml">
        <DigestMethod Algorithm="http://www.w3.org/2001/04/xmlenc#sha256"/>
        <DigestValue>RaTRVO5Q/0e8T5D+fGAYNvenDMxsHiI1quqv6MgPrgc=</DigestValue>
      </Reference>
      <Reference URI="/xl/comments1.xml?ContentType=application/vnd.openxmlformats-officedocument.spreadsheetml.comments+xml">
        <DigestMethod Algorithm="http://www.w3.org/2001/04/xmlenc#sha256"/>
        <DigestValue>bZ9fTmB/zILB0ITXMQAXZazWj17pS+W93baYzZNp614=</DigestValue>
      </Reference>
      <Reference URI="/xl/comments2.xml?ContentType=application/vnd.openxmlformats-officedocument.spreadsheetml.comments+xml">
        <DigestMethod Algorithm="http://www.w3.org/2001/04/xmlenc#sha256"/>
        <DigestValue>5EN0Jl87RyNEC39Ab6YCbe/r3NiFriVwZQV3DvWlgCw=</DigestValue>
      </Reference>
      <Reference URI="/xl/comments3.xml?ContentType=application/vnd.openxmlformats-officedocument.spreadsheetml.comments+xml">
        <DigestMethod Algorithm="http://www.w3.org/2001/04/xmlenc#sha256"/>
        <DigestValue>MI+RO3dJbrnNDrMr8VCHO24OaY1HySbqWh+/JwiVxDE=</DigestValue>
      </Reference>
      <Reference URI="/xl/comments4.xml?ContentType=application/vnd.openxmlformats-officedocument.spreadsheetml.comments+xml">
        <DigestMethod Algorithm="http://www.w3.org/2001/04/xmlenc#sha256"/>
        <DigestValue>9RZKgaMyTm9dj2v/sGJuCrqqT4mKEWnFm0s3PqII7p0=</DigestValue>
      </Reference>
      <Reference URI="/xl/drawings/vmlDrawing1.vml?ContentType=application/vnd.openxmlformats-officedocument.vmlDrawing">
        <DigestMethod Algorithm="http://www.w3.org/2001/04/xmlenc#sha256"/>
        <DigestValue>ZXpcYRzj4HHEx4DjBnJw+taSPphVRsKXSZYyVK+pRWU=</DigestValue>
      </Reference>
      <Reference URI="/xl/drawings/vmlDrawing2.vml?ContentType=application/vnd.openxmlformats-officedocument.vmlDrawing">
        <DigestMethod Algorithm="http://www.w3.org/2001/04/xmlenc#sha256"/>
        <DigestValue>jb4pd5BaRt5pY2QCgo2tIYP/AQjMtyK3H+SYYAARMBA=</DigestValue>
      </Reference>
      <Reference URI="/xl/drawings/vmlDrawing3.vml?ContentType=application/vnd.openxmlformats-officedocument.vmlDrawing">
        <DigestMethod Algorithm="http://www.w3.org/2001/04/xmlenc#sha256"/>
        <DigestValue>tkX4yAh+OADeDU7WyyG2DcVxh/VhPEIxxCgv3bFANjY=</DigestValue>
      </Reference>
      <Reference URI="/xl/drawings/vmlDrawing4.vml?ContentType=application/vnd.openxmlformats-officedocument.vmlDrawing">
        <DigestMethod Algorithm="http://www.w3.org/2001/04/xmlenc#sha256"/>
        <DigestValue>68FLAihUhaLTng7sXT7Dm8vwkgbw1zpqe6puIEdzd/A=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9BEDvEtLT0sYKxzC33m1GXOVCEz7eNWpAlAQTHxciJc=</DigestValue>
      </Reference>
      <Reference URI="/xl/sharedStrings.xml?ContentType=application/vnd.openxmlformats-officedocument.spreadsheetml.sharedStrings+xml">
        <DigestMethod Algorithm="http://www.w3.org/2001/04/xmlenc#sha256"/>
        <DigestValue>n7e+vp3HLlnTl2JkK1QHdaSAGPy484Q0wHZUSR0u72c=</DigestValue>
      </Reference>
      <Reference URI="/xl/styles.xml?ContentType=application/vnd.openxmlformats-officedocument.spreadsheetml.styles+xml">
        <DigestMethod Algorithm="http://www.w3.org/2001/04/xmlenc#sha256"/>
        <DigestValue>+Y7GUGkCtk6c5WxdRBxDRwHpCjVZsbZSj8MsDYKdMHA=</DigestValue>
      </Reference>
      <Reference URI="/xl/theme/theme1.xml?ContentType=application/vnd.openxmlformats-officedocument.theme+xml">
        <DigestMethod Algorithm="http://www.w3.org/2001/04/xmlenc#sha256"/>
        <DigestValue>CLrhmbk7mRhpzuiFjHDwQhTGLHRi7lhdD2Y6NMe0PLw=</DigestValue>
      </Reference>
      <Reference URI="/xl/workbook.xml?ContentType=application/vnd.openxmlformats-officedocument.spreadsheetml.sheet.main+xml">
        <DigestMethod Algorithm="http://www.w3.org/2001/04/xmlenc#sha256"/>
        <DigestValue>mborU5lPK62x5FI5dadpzrgmnLz8/z82khvaWr6Byrc=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3"/>
          </Transform>
          <Transform Algorithm="http://www.w3.org/TR/2001/REC-xml-c14n-20010315"/>
        </Transforms>
        <DigestMethod Algorithm="http://www.w3.org/2001/04/xmlenc#sha256"/>
        <DigestValue>tAw0CM4ccbE0LI7BZe2RQojB2vCAlZVSovckU6XQgKA=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RXXLKTiFXMSKYXVhBCMM9UET0XuMzLiu4ew+TyiV164=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5IWF9dCcDdAFcifwjKzsLXIOfFZl74GBsJgmKkTIuYQ=</DigestValue>
      </Reference>
      <Reference URI="/xl/worksheets/sheet1.xml?ContentType=application/vnd.openxmlformats-officedocument.spreadsheetml.worksheet+xml">
        <DigestMethod Algorithm="http://www.w3.org/2001/04/xmlenc#sha256"/>
        <DigestValue>x7fT5cM503MLcnbqDXI+On71ke05cn7vlFm53yXRTBo=</DigestValue>
      </Reference>
      <Reference URI="/xl/worksheets/sheet2.xml?ContentType=application/vnd.openxmlformats-officedocument.spreadsheetml.worksheet+xml">
        <DigestMethod Algorithm="http://www.w3.org/2001/04/xmlenc#sha256"/>
        <DigestValue>nbrcCrsYgcXscZC+cNIAjnJ1WIliQiIbQ5QYKuwfwes=</DigestValue>
      </Reference>
      <Reference URI="/xl/worksheets/sheet3.xml?ContentType=application/vnd.openxmlformats-officedocument.spreadsheetml.worksheet+xml">
        <DigestMethod Algorithm="http://www.w3.org/2001/04/xmlenc#sha256"/>
        <DigestValue>V59DLUx3sSIoQJr1VJlbZ4npQn2vkmsJHOiPl0UVeDI=</DigestValue>
      </Reference>
      <Reference URI="/xl/worksheets/sheet4.xml?ContentType=application/vnd.openxmlformats-officedocument.spreadsheetml.worksheet+xml">
        <DigestMethod Algorithm="http://www.w3.org/2001/04/xmlenc#sha256"/>
        <DigestValue>psM4cOJ71Pi5/6CFITjS9yGJWppulVebn8HVcrFu3/g=</DigestValue>
      </Reference>
      <Reference URI="/xl/worksheets/sheet5.xml?ContentType=application/vnd.openxmlformats-officedocument.spreadsheetml.worksheet+xml">
        <DigestMethod Algorithm="http://www.w3.org/2001/04/xmlenc#sha256"/>
        <DigestValue>s7DFAhpqIhE2wgSRsWoO842EMYHhf3iHUvLPOod0HB4=</DigestValue>
      </Reference>
      <Reference URI="/xl/worksheets/sheet6.xml?ContentType=application/vnd.openxmlformats-officedocument.spreadsheetml.worksheet+xml">
        <DigestMethod Algorithm="http://www.w3.org/2001/04/xmlenc#sha256"/>
        <DigestValue>a7W1OUB/KEzVzxGBmcN1AyM7waciOODUyY1NbTbb4N8=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2026-01-16T07:08:33Z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16.0.18526/26</OfficeVersion>
          <ApplicationVersion>16.0.18526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2026-01-16T07:08:33Z</xd:SigningTime>
          <xd:SigningCertificate>
            <xd:Cert>
              <xd:CertDigest>
                <DigestMethod Algorithm="http://www.w3.org/2001/04/xmlenc#sha256"/>
                <DigestValue>PDKFjHzK6HhJEl/u6aw9gCjFkLkEUL3e+dtxSQ6Ymsg=</DigestValue>
              </xd:CertDigest>
              <xd:IssuerSerial>
                <X509IssuerName>CN=FPT Certification Authority SHA256, OU=FPT IS COMPANY LIMITED, O=FPT CORPORATION, C=VN</X509IssuerName>
                <X509SerialNumber>111660364551568301020291815688041190222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1BTumttzer3JEQh+XkDNFh0hQYRb2+42fdMJEGUpEyM=</DigestValue>
    </Reference>
    <Reference Type="http://www.w3.org/2000/09/xmldsig#Object" URI="#idOfficeObject">
      <DigestMethod Algorithm="http://www.w3.org/2001/04/xmlenc#sha256"/>
      <DigestValue>FAouhI2iUNNHWee6HNqvOuB/UzrgsU7lYt1Rjlf9a8M=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XO1Sv+ojSF1HJf/GMlEsSiBYQulR5uuFSWFdbrm05EA=</DigestValue>
    </Reference>
  </SignedInfo>
  <SignatureValue>0C8JrONU0pUKr1mekPlnFk68FDCb9RbrjtrOz2oBGko81kmGXk6fyzSgtpKgNnwWv5V+YvNiFufa
IG/0hraBqzdzEXr+HNrf881ZnzM1sUVDNzcEqGiPO3k0CcmB7vSev5au+E450NzKUpJRXC3nyTpv
OQIJEhOiFNckQXsweNMY7a8cphPDa1lJuekysDIsVm/YUsqe1bpx5uPfoX8YNocnpHU1nbOU1Op+
6TAVJF0NGZzUmqF6k40HpbRjC4bTH+dio/icg0XQqhTQwvlEqd/ZCisGNtJ+teqOj2ZJ2dRnLvWb
quatpDPKjsmyJRf6T5EmX7j0Gp64IDeqKE65EA==</SignatureValue>
  <KeyInfo>
    <X509Data>
      <X509Certificate>MIIF8jCCA9qgAwIBAgIQVAEBAdwbWRAymPV7b6dB0DANBgkqhkiG9w0BAQsFADBZMRUwEwYDVQQDDAxWTlBULUNBIFNIQTIxMzAxBgNVBAoMKlZJRVROQU0gUE9TVFMgQU5EIFRFTEVDT01NVU5JQ0FUSU9OUyBHUk9VUDELMAkGA1UEBhMCVk4wHhcNMjUwNTE0MDgzMjE0WhcNMjgwNjAxMDgwMjAwWjCBnTELMAkGA1UEBhMCVk4xEjAQBgNVBAgMCUjDgCBO4buYSTEcMBoGA1UEBwwTUXXhuq1uIEhvw6BuIEtp4bq/bTE8MDoGA1UEAwwzQ8O0bmcgVHkgQ+G7lSBQaOG6p24gUXXhuqNuIEzDvSBRdeG7uSBL4bu5IFRoxrDGoW5nMR4wHAYKCZImiZPyLGQBAQwOTVNUOjAxMDI5OTU3NDkwggEiMA0GCSqGSIb3DQEBAQUAA4IBDwAwggEKAoIBAQD3ovwFytK9pEw1/7VpGMmAqs0icTxSdJzGLqXCqGT3xQXjghjszcZb47ogEjMVrM8crZO+WKYn3PfWQe4npHmoFFAk26iD8V9HzMQjYvYMEq48Vv1H6/Vzfb9MC0sw4BWamWyGUCDmx4KhQZZrSYg8HQjQgKH8f8J8RpB9iF/EdYeUzyEAP9jn7XCg1iOaAG0Vv6jqQQZjNdGG38G0mZiJcU2tfHSA+RgMAEWGdY5Ueuil5pvfv2XzaOiHK0Y8GbClZAfcpOxfSAmuw9SG926BF2KNeLYq7n6tpGZgOWrqdQyoSli/fzXvho3LjWv+ANRfVBQzckAls0TDB74bnqrjAgMBAAGjggFvMIIBazAMBgNVHRMBAf8EAjAAMB8GA1UdIwQYMBaAFGuVxMQpI8onE8sE8P106s29CP/BMIGHBggrBgEFBQcBAQR7MHkwPgYIKwYBBQUHMAKGMmh0dHA6Ly9wdWIudm5wdC1jYS52bi9jZXJ0cy92bnB0Y2Etc2hhMjU2LTIwMjQuY2VyMDcGCCsGAQUFBzABhitodHRwOi8vb2NzcC1zaGEyNTYudm5wdC1jYS52bi9yZXNwb25kZXIyMDI0MCQGA1UdEQQdMBuBGWFuaGxnaEB0ZWNoY29uYmFuay5jb20udm4wFQYDVR0lBA4wDAYKKwYBBAGCNwoDDDBEBgNVHR8EPTA7MDmgN6A1hjNodHRwOi8vY3JsLXNoYTI1Ni52bnB0LWNhLnZuL3ZucHRjYS1zaGEyNTYtMjAyNC5jcmwwHQYDVR0OBBYEFOd+zbhWxTvVglvtxw2EzZRwXytSMA4GA1UdDwEB/wQEAwIE8DANBgkqhkiG9w0BAQsFAAOCAgEAKanHDvhosvhG2ZwYwXEDE/6ydWstRPWoR3/G98n2KwgTu233ZnMpCGe5XsK7FTveL/aNs7MG3YsEILVYoizxmbosiTsp32y0XvfvogYRDbR1IC3w+POyDHAD08w3wfzPUGb5udkvlLynpvX8sG1bJ/4BqTbTsPGVyNqlIQZg5rv6wngD419BSbMwg3pxxZ93fwqpRc8qRHkINxu5nZmLsf1BptOFSL1a7sasx92d+P9jtGvbe4b1vvmezGvyZNUFv6NQcqb5zNi/bcW/mRxOFeT7yF8psDUQY0blqySNKEcIfr6Hqu3aYWHpgOMkJ50bzLgxKdS37nd/AaNNGw8PPXUSZtxswDoB+grWdDPCCZ/W1HXuOA6UUy9zBLdCMCdMiaM97OmHSKWDynLOCLAazMy1d0ZhqQ+TGBmqWuNoBB3TMBP+ea7cszEK/yQqE3i8qVIR3KtxtwpqhC0D4lrABaFj7fe3t/JPParxkAvjTyKlMznFNBkW+SIrB4BtPGGL9hskbXfzqqKBQtxILHUAodfBIfnnPry74hAG71heDE64i4T/4XrAWGOA5/F6/4HK960SaaoFmWGqETX9caI344vF0wNKyGmRy97KBzVKUwcVhpd1O8KRLZwopsEZWl988m3I3vn5y5XR5pXqTgn9kqYnwwAOXsH3PkZxGizy/vk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</Transform>
          <Transform Algorithm="http://www.w3.org/TR/2001/REC-xml-c14n-20010315"/>
        </Transforms>
        <DigestMethod Algorithm="http://www.w3.org/2001/04/xmlenc#sha256"/>
        <DigestValue>lzLbaIzpG443ZAmlR8oaCgxFoLmp2QKXFIw9ML8wpds=</DigestValue>
      </Reference>
      <Reference URI="/xl/calcChain.xml?ContentType=application/vnd.openxmlformats-officedocument.spreadsheetml.calcChain+xml">
        <DigestMethod Algorithm="http://www.w3.org/2001/04/xmlenc#sha256"/>
        <DigestValue>RaTRVO5Q/0e8T5D+fGAYNvenDMxsHiI1quqv6MgPrgc=</DigestValue>
      </Reference>
      <Reference URI="/xl/comments1.xml?ContentType=application/vnd.openxmlformats-officedocument.spreadsheetml.comments+xml">
        <DigestMethod Algorithm="http://www.w3.org/2001/04/xmlenc#sha256"/>
        <DigestValue>UHXTob1C0MPXuTweDqDsDASFTAgmlBlYalWAI45L0fQ=</DigestValue>
      </Reference>
      <Reference URI="/xl/comments2.xml?ContentType=application/vnd.openxmlformats-officedocument.spreadsheetml.comments+xml">
        <DigestMethod Algorithm="http://www.w3.org/2001/04/xmlenc#sha256"/>
        <DigestValue>m1VXjQ3n7REP6JdvwOAL114MpBxP9zvroySckyZbDSc=</DigestValue>
      </Reference>
      <Reference URI="/xl/comments3.xml?ContentType=application/vnd.openxmlformats-officedocument.spreadsheetml.comments+xml">
        <DigestMethod Algorithm="http://www.w3.org/2001/04/xmlenc#sha256"/>
        <DigestValue>/SwuZHf9h2Oh9PC+uHWit4gJ6io5YVIA1uts8TyKEbk=</DigestValue>
      </Reference>
      <Reference URI="/xl/comments4.xml?ContentType=application/vnd.openxmlformats-officedocument.spreadsheetml.comments+xml">
        <DigestMethod Algorithm="http://www.w3.org/2001/04/xmlenc#sha256"/>
        <DigestValue>IqXmobB9sF2WKI/9OEosWOy2zWrFVmdJzpR6oFOuznM=</DigestValue>
      </Reference>
      <Reference URI="/xl/drawings/vmlDrawing1.vml?ContentType=application/vnd.openxmlformats-officedocument.vmlDrawing">
        <DigestMethod Algorithm="http://www.w3.org/2001/04/xmlenc#sha256"/>
        <DigestValue>pKLAlJJM4gxVubqp1Ouj24+No45pvlkyBIyxrMOBhqg=</DigestValue>
      </Reference>
      <Reference URI="/xl/drawings/vmlDrawing2.vml?ContentType=application/vnd.openxmlformats-officedocument.vmlDrawing">
        <DigestMethod Algorithm="http://www.w3.org/2001/04/xmlenc#sha256"/>
        <DigestValue>KI1wI6v387M+x4GC0i2LfHsML+znI7YD4KU1zvOaU84=</DigestValue>
      </Reference>
      <Reference URI="/xl/drawings/vmlDrawing3.vml?ContentType=application/vnd.openxmlformats-officedocument.vmlDrawing">
        <DigestMethod Algorithm="http://www.w3.org/2001/04/xmlenc#sha256"/>
        <DigestValue>uTOAVbTv+6o8qWv56AjUENP4SxpmANR4rpjxlgHfMws=</DigestValue>
      </Reference>
      <Reference URI="/xl/drawings/vmlDrawing4.vml?ContentType=application/vnd.openxmlformats-officedocument.vmlDrawing">
        <DigestMethod Algorithm="http://www.w3.org/2001/04/xmlenc#sha256"/>
        <DigestValue>gucx1dNVIT4qNfbv/JdbyYELjqWDVsjt+rgS8P3incw=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9BEDvEtLT0sYKxzC33m1GXOVCEz7eNWpAlAQTHxciJc=</DigestValue>
      </Reference>
      <Reference URI="/xl/sharedStrings.xml?ContentType=application/vnd.openxmlformats-officedocument.spreadsheetml.sharedStrings+xml">
        <DigestMethod Algorithm="http://www.w3.org/2001/04/xmlenc#sha256"/>
        <DigestValue>n7e+vp3HLlnTl2JkK1QHdaSAGPy484Q0wHZUSR0u72c=</DigestValue>
      </Reference>
      <Reference URI="/xl/styles.xml?ContentType=application/vnd.openxmlformats-officedocument.spreadsheetml.styles+xml">
        <DigestMethod Algorithm="http://www.w3.org/2001/04/xmlenc#sha256"/>
        <DigestValue>++E35uux709Cnd80Wv6MjCHgCDt39IWOFmbm4xpvatk=</DigestValue>
      </Reference>
      <Reference URI="/xl/theme/theme1.xml?ContentType=application/vnd.openxmlformats-officedocument.theme+xml">
        <DigestMethod Algorithm="http://www.w3.org/2001/04/xmlenc#sha256"/>
        <DigestValue>CLrhmbk7mRhpzuiFjHDwQhTGLHRi7lhdD2Y6NMe0PLw=</DigestValue>
      </Reference>
      <Reference URI="/xl/workbook.xml?ContentType=application/vnd.openxmlformats-officedocument.spreadsheetml.sheet.main+xml">
        <DigestMethod Algorithm="http://www.w3.org/2001/04/xmlenc#sha256"/>
        <DigestValue>e3xSZ02t9+IDPcxA+LJbNgjsQIXIu1dE1/D3IHz3Eos=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3"/>
          </Transform>
          <Transform Algorithm="http://www.w3.org/TR/2001/REC-xml-c14n-20010315"/>
        </Transforms>
        <DigestMethod Algorithm="http://www.w3.org/2001/04/xmlenc#sha256"/>
        <DigestValue>tAw0CM4ccbE0LI7BZe2RQojB2vCAlZVSovckU6XQgKA=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RXXLKTiFXMSKYXVhBCMM9UET0XuMzLiu4ew+TyiV164=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5IWF9dCcDdAFcifwjKzsLXIOfFZl74GBsJgmKkTIuYQ=</DigestValue>
      </Reference>
      <Reference URI="/xl/worksheets/sheet1.xml?ContentType=application/vnd.openxmlformats-officedocument.spreadsheetml.worksheet+xml">
        <DigestMethod Algorithm="http://www.w3.org/2001/04/xmlenc#sha256"/>
        <DigestValue>MzweoQZzDVpLSOoTKsBWM7OuaoZXReqrsAlswoF/EnE=</DigestValue>
      </Reference>
      <Reference URI="/xl/worksheets/sheet2.xml?ContentType=application/vnd.openxmlformats-officedocument.spreadsheetml.worksheet+xml">
        <DigestMethod Algorithm="http://www.w3.org/2001/04/xmlenc#sha256"/>
        <DigestValue>FPiyuCqh7/Ex7MrojmDBtQicqoa7nZOMbwEFMgr47no=</DigestValue>
      </Reference>
      <Reference URI="/xl/worksheets/sheet3.xml?ContentType=application/vnd.openxmlformats-officedocument.spreadsheetml.worksheet+xml">
        <DigestMethod Algorithm="http://www.w3.org/2001/04/xmlenc#sha256"/>
        <DigestValue>RQujrSaB3MzJlRM1JZLYGCh0mHkEBHdCZ6PAIGvEl40=</DigestValue>
      </Reference>
      <Reference URI="/xl/worksheets/sheet4.xml?ContentType=application/vnd.openxmlformats-officedocument.spreadsheetml.worksheet+xml">
        <DigestMethod Algorithm="http://www.w3.org/2001/04/xmlenc#sha256"/>
        <DigestValue>s1k1+utBg0EkMx+zKCoF4zehtLyq/UYIP13wijVzIhw=</DigestValue>
      </Reference>
      <Reference URI="/xl/worksheets/sheet5.xml?ContentType=application/vnd.openxmlformats-officedocument.spreadsheetml.worksheet+xml">
        <DigestMethod Algorithm="http://www.w3.org/2001/04/xmlenc#sha256"/>
        <DigestValue>kJZKKTsD4kj6iUrZq7aKiWeUwUe1CmsCwj17+vKzlyg=</DigestValue>
      </Reference>
      <Reference URI="/xl/worksheets/sheet6.xml?ContentType=application/vnd.openxmlformats-officedocument.spreadsheetml.worksheet+xml">
        <DigestMethod Algorithm="http://www.w3.org/2001/04/xmlenc#sha256"/>
        <DigestValue>ym++AkClRtSEuQhKuvfaeG4uUE/0Qa11PaRv9MeUBwY=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2026-01-19T10:12:19Z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2026-01-19T10:12:19Z</xd:SigningTime>
          <xd:SigningCertificate>
            <xd:Cert>
              <xd:CertDigest>
                <DigestMethod Algorithm="http://www.w3.org/2001/04/xmlenc#sha256"/>
                <DigestValue>U57jdGlOkVuvCRNT82prDBvbpv83F9Ylt12HCgE3XI8=</DigestValue>
              </xd:CertDigest>
              <xd:IssuerSerial>
                <X509IssuerName>C=VN, O=VIETNAM POSTS AND TELECOMMUNICATIONS GROUP, CN=VNPT-CA SHA2</X509IssuerName>
                <X509SerialNumber>111660364372548998064719409594478576080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Metadata/LabelInfo.xml><?xml version="1.0" encoding="utf-8"?>
<clbl:labelList xmlns:clbl="http://schemas.microsoft.com/office/2020/mipLabelMetadata">
  <clbl:label id="{76274c26-8161-4bde-aa07-b2b522e14278}" enabled="1" method="Privileged" siteId="{b44900f1-2def-4c3b-9ec6-9020d604e19e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Tong quat</vt:lpstr>
      <vt:lpstr>BCThuNhap_06203</vt:lpstr>
      <vt:lpstr>BCTinhHinhTaiChinh_06105</vt:lpstr>
      <vt:lpstr>BCLCTT_06106</vt:lpstr>
      <vt:lpstr>BCLCGT_06262</vt:lpstr>
      <vt:lpstr>SheetHidden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 Thi Thu, Trang</dc:creator>
  <cp:lastModifiedBy>Trang IB. Le Thi Huyen</cp:lastModifiedBy>
  <dcterms:created xsi:type="dcterms:W3CDTF">2024-09-26T11:18:21Z</dcterms:created>
  <dcterms:modified xsi:type="dcterms:W3CDTF">2026-01-19T10:12:18Z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  <property fmtid="{D5CDD505-2E9C-101B-9397-08002B2CF9AE}" pid="4" name="MSIP_Label_840e60c6-cef6-4cc0-a98d-364c7249d74b_Enabled">
    <vt:lpwstr>true</vt:lpwstr>
  </property>
  <property fmtid="{D5CDD505-2E9C-101B-9397-08002B2CF9AE}" pid="5" name="MSIP_Label_840e60c6-cef6-4cc0-a98d-364c7249d74b_SetDate">
    <vt:lpwstr>2024-09-26T11:18:21Z</vt:lpwstr>
  </property>
  <property fmtid="{D5CDD505-2E9C-101B-9397-08002B2CF9AE}" pid="6" name="MSIP_Label_840e60c6-cef6-4cc0-a98d-364c7249d74b_Method">
    <vt:lpwstr>Standard</vt:lpwstr>
  </property>
  <property fmtid="{D5CDD505-2E9C-101B-9397-08002B2CF9AE}" pid="7" name="MSIP_Label_840e60c6-cef6-4cc0-a98d-364c7249d74b_Name">
    <vt:lpwstr>840e60c6-cef6-4cc0-a98d-364c7249d74b</vt:lpwstr>
  </property>
  <property fmtid="{D5CDD505-2E9C-101B-9397-08002B2CF9AE}" pid="8" name="MSIP_Label_840e60c6-cef6-4cc0-a98d-364c7249d74b_SiteId">
    <vt:lpwstr>b44900f1-2def-4c3b-9ec6-9020d604e19e</vt:lpwstr>
  </property>
  <property fmtid="{D5CDD505-2E9C-101B-9397-08002B2CF9AE}" pid="9" name="MSIP_Label_840e60c6-cef6-4cc0-a98d-364c7249d74b_ActionId">
    <vt:lpwstr>cf40a41b-b21e-4801-aabd-cf6b37c7615c</vt:lpwstr>
  </property>
  <property fmtid="{D5CDD505-2E9C-101B-9397-08002B2CF9AE}" pid="10" name="MSIP_Label_840e60c6-cef6-4cc0-a98d-364c7249d74b_ContentBits">
    <vt:lpwstr>0</vt:lpwstr>
  </property>
</Properties>
</file>