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S - QUY DT CP BDS TECHCOM - 18092971 - BIDB506688\4. BAO CAO DINH KY\BAO CAO TUAN\2025\"/>
    </mc:Choice>
  </mc:AlternateContent>
  <bookViews>
    <workbookView xWindow="0" yWindow="0" windowWidth="2880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5" hidden="1">'PL25 to print'!#REF!</definedName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print'!$B$1:$G$70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52" i="27" l="1"/>
  <c r="F25" i="27" l="1"/>
  <c r="E20" i="27" s="1"/>
  <c r="E19" i="27" l="1"/>
  <c r="E18" i="27"/>
  <c r="F30" i="27"/>
  <c r="F37" i="27" s="1"/>
  <c r="F39" i="27" s="1"/>
  <c r="F31" i="27" l="1"/>
  <c r="F53" i="27" l="1"/>
  <c r="F45" i="27" l="1"/>
  <c r="E21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<sst xmlns="http://schemas.openxmlformats.org/spreadsheetml/2006/main" count="1392" uniqueCount="599">
  <si>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</si>
  <si>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</si>
  <si>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</si>
  <si>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</si>
  <si>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</si>
  <si>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</si>
  <si>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</si>
  <si>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</si>
  <si>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</si>
  <si>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</si>
  <si>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</si>
  <si>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</si>
  <si>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</si>
  <si>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</si>
  <si>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</si>
  <si>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</si>
  <si>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</si>
  <si>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</si>
  <si>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</si>
  <si>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</si>
  <si>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</si>
  <si>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</si>
  <si>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</si>
  <si>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</si>
  <si>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</si>
  <si>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</si>
  <si>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</si>
  <si>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</si>
  <si>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</si>
  <si>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</si>
  <si>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</si>
  <si>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</si>
  <si>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</si>
  <si>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</si>
  <si>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</si>
  <si>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</si>
  <si>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</si>
  <si>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</si>
  <si>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</si>
  <si>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</si>
  <si>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</si>
  <si>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</si>
  <si>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</si>
  <si>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</si>
  <si>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</si>
  <si>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</si>
  <si>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</si>
  <si>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</si>
  <si>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</si>
  <si>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</si>
  <si>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</si>
  <si>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</si>
  <si>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</si>
  <si>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</si>
  <si>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</si>
  <si>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</si>
  <si>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</si>
  <si>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</si>
  <si>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</si>
  <si>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</si>
  <si>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</si>
  <si>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</si>
  <si>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</si>
  <si>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</si>
  <si>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</si>
  <si>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</si>
  <si>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</si>
  <si>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</si>
  <si>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</si>
  <si>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</si>
  <si>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</si>
  <si>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</si>
  <si>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</si>
  <si>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</si>
  <si>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</si>
  <si>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</si>
  <si>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</si>
  <si>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</si>
  <si>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</si>
  <si>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</si>
  <si>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</si>
  <si>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</si>
  <si>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</si>
  <si>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</si>
  <si>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</si>
  <si>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</si>
  <si>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</si>
  <si>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</si>
  <si>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</si>
  <si>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</si>
  <si>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</si>
  <si>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</si>
  <si>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</si>
  <si>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</si>
  <si>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</si>
  <si>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</si>
  <si>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</si>
  <si>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</si>
  <si>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</si>
  <si>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</si>
  <si>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</si>
  <si>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</si>
  <si>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</si>
  <si>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</si>
  <si>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</si>
  <si>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</si>
  <si>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</si>
  <si>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</si>
  <si>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</si>
  <si>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</si>
  <si>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</si>
  <si>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</si>
  <si>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</si>
  <si>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</si>
  <si>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</si>
  <si>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</si>
  <si>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</si>
  <si>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</si>
  <si>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</si>
  <si>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</si>
  <si>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</si>
  <si>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</si>
  <si>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</si>
  <si>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</si>
  <si>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</si>
  <si>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</si>
  <si>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</si>
  <si>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</si>
  <si>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</si>
  <si>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</si>
  <si>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</si>
  <si>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</si>
  <si>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</si>
  <si>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</si>
  <si>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</si>
  <si>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</si>
  <si>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</si>
  <si>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</si>
  <si>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</si>
  <si>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</si>
  <si>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</si>
  <si>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</si>
  <si>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</si>
  <si>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</si>
  <si>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</si>
  <si>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</si>
  <si>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</si>
  <si>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</si>
  <si>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</si>
  <si>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</si>
  <si>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</si>
  <si>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</si>
  <si>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</si>
  <si>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</si>
  <si>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</si>
  <si>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</si>
  <si>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</si>
  <si>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</si>
  <si>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</si>
  <si>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</si>
  <si>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</si>
  <si>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</si>
  <si>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</si>
  <si>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</si>
  <si>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</si>
  <si>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</si>
  <si>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</si>
  <si>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</si>
  <si>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</si>
  <si>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</si>
  <si>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</si>
  <si>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</si>
  <si>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</si>
  <si>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</si>
  <si>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</si>
  <si>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</si>
  <si>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</si>
  <si>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</si>
  <si>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</si>
  <si>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</si>
  <si>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</si>
  <si>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</si>
  <si>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</si>
  <si>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</si>
  <si>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</si>
  <si>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</si>
  <si>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</si>
  <si>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</si>
  <si>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</si>
  <si>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</si>
  <si>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</si>
  <si>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</si>
  <si>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</si>
  <si>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</si>
  <si>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</si>
  <si>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</si>
  <si>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</si>
  <si>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</si>
  <si>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</si>
  <si>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</si>
  <si>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</si>
  <si>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</si>
  <si>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</si>
  <si>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</si>
  <si>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</si>
  <si>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</si>
  <si>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</si>
  <si>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</si>
  <si>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</si>
  <si>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</si>
  <si>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</si>
  <si>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</si>
  <si>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</si>
  <si>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</si>
  <si>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</si>
  <si>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</si>
  <si>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</si>
  <si>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</si>
  <si>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</si>
  <si>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</si>
  <si>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</si>
  <si>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</si>
  <si>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</si>
  <si>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</si>
  <si>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</si>
  <si>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</si>
  <si>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</si>
  <si>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</si>
  <si>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</si>
  <si>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</si>
  <si>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</si>
  <si>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</si>
  <si>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</si>
  <si>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</si>
  <si>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</si>
  <si>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</si>
  <si>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</si>
  <si>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</si>
  <si>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</si>
  <si>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</si>
  <si>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</si>
  <si>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</si>
  <si>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</si>
  <si>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</si>
  <si>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</si>
  <si>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</si>
  <si>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</si>
  <si>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</si>
  <si>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</si>
  <si>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</si>
  <si>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</si>
  <si>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</si>
  <si>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</si>
  <si>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</si>
  <si>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</si>
  <si>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</si>
  <si>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</si>
  <si>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</si>
  <si>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</si>
  <si>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</si>
  <si>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</si>
  <si>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</si>
  <si>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</si>
  <si>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</si>
  <si>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</si>
  <si>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</si>
  <si>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</si>
  <si>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</si>
  <si>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</si>
  <si>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</si>
  <si>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</si>
  <si>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</si>
  <si>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</si>
  <si>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</si>
  <si>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</si>
  <si>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</si>
  <si>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</si>
  <si>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</si>
  <si>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</si>
  <si>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</si>
  <si>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</si>
  <si>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</si>
  <si>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</si>
  <si>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</si>
  <si>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</si>
  <si>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</si>
  <si>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</si>
  <si>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</si>
  <si>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</si>
  <si>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</si>
  <si>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</si>
  <si>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</si>
  <si>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</si>
  <si>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</si>
  <si>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</si>
  <si>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</si>
  <si>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</si>
  <si>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</si>
  <si>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</si>
  <si>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</si>
  <si>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</si>
  <si>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</si>
  <si>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</si>
  <si>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</si>
  <si>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</si>
  <si>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</si>
  <si>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</si>
  <si>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</si>
  <si>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</si>
  <si>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</si>
  <si>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</si>
  <si>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</si>
  <si>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</si>
  <si>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</si>
  <si>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</si>
  <si>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</si>
  <si>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</si>
  <si>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</si>
  <si>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</si>
  <si>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</si>
  <si>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</si>
  <si>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</si>
  <si>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</si>
  <si>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</si>
  <si>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</si>
  <si>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</si>
  <si>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</si>
  <si>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</si>
  <si>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</si>
  <si>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</si>
  <si>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</si>
  <si>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</si>
  <si>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</si>
  <si>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</si>
  <si>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</si>
  <si>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</si>
  <si>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</si>
  <si>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</si>
  <si>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</si>
  <si>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</si>
  <si>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</si>
  <si>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</si>
  <si>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</si>
  <si>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</si>
  <si>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</si>
  <si>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</si>
  <si>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</si>
  <si>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</si>
  <si>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</si>
  <si>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</si>
  <si>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</si>
  <si>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</si>
  <si>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</si>
  <si>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</si>
  <si>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</si>
  <si>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</si>
  <si>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</si>
  <si>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</si>
  <si>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</si>
  <si>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</si>
  <si>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</si>
  <si>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</si>
  <si>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</si>
  <si>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</si>
  <si>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</si>
  <si>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</si>
  <si>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</si>
  <si>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</si>
  <si>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</si>
  <si>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</si>
  <si>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</si>
  <si>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</si>
  <si>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</si>
  <si>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</si>
  <si>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</si>
  <si>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</si>
  <si>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</si>
  <si>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</si>
  <si>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</si>
  <si>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</si>
  <si>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</si>
  <si>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</si>
  <si>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</si>
  <si>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</si>
  <si>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</si>
  <si>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</si>
  <si>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</si>
  <si>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</si>
  <si>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</si>
  <si>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</si>
  <si>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</si>
  <si>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</si>
  <si>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</si>
  <si>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</si>
  <si>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</si>
  <si>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</si>
  <si>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</si>
  <si>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</si>
  <si>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</si>
  <si>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</si>
  <si>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</si>
  <si>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</si>
  <si>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</si>
  <si>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</si>
  <si>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</si>
  <si>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</si>
  <si>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</si>
  <si>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</si>
  <si>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</si>
  <si>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</si>
  <si>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</si>
  <si>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</si>
  <si>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</si>
  <si>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</si>
  <si>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</si>
  <si>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</si>
  <si>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</si>
  <si>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</si>
  <si>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</si>
  <si>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</si>
  <si>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</si>
  <si>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</si>
  <si>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</si>
  <si>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</si>
  <si>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</si>
  <si>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</si>
  <si>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</si>
  <si>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</si>
  <si>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</si>
  <si>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</si>
  <si>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</si>
  <si>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</si>
  <si>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</si>
  <si>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</si>
  <si>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</si>
  <si>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</si>
  <si>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</si>
  <si>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</si>
  <si>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</si>
  <si>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</si>
  <si>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</si>
  <si>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</si>
  <si>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</si>
  <si>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</si>
  <si>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</si>
  <si>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</si>
  <si>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</si>
  <si>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</si>
  <si>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</si>
  <si>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</si>
  <si>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</si>
  <si>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</si>
  <si>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</si>
  <si>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</si>
  <si>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</si>
  <si>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</si>
  <si>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</si>
  <si>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</si>
  <si>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</si>
  <si>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</si>
  <si>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</si>
  <si>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</si>
  <si>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</si>
  <si>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</si>
  <si>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</si>
  <si>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</si>
  <si>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</si>
  <si>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</si>
  <si>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</si>
  <si>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</si>
  <si>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</si>
  <si>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</si>
  <si>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</si>
  <si>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</si>
  <si>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</si>
  <si>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</si>
  <si>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</si>
  <si>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</si>
  <si>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</si>
  <si>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</si>
  <si>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</si>
  <si>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</si>
  <si>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</si>
  <si>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</si>
  <si>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</si>
  <si>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</si>
  <si>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</si>
  <si>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</si>
  <si>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</si>
  <si>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</si>
  <si>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</si>
  <si>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</si>
  <si>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</si>
  <si>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</si>
  <si>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</si>
  <si>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</si>
  <si>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</si>
  <si>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</si>
  <si>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</si>
  <si>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</si>
  <si>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</si>
  <si>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</si>
  <si>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</si>
  <si>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</si>
  <si>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</si>
  <si>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</si>
  <si>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</si>
  <si>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</si>
  <si>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</si>
  <si>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</si>
  <si>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</si>
  <si>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</si>
  <si>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</si>
  <si>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</si>
  <si>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</si>
  <si>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</si>
  <si>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</si>
  <si>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</si>
  <si>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</si>
  <si>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</si>
  <si>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</si>
  <si>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</si>
  <si>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</si>
  <si>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</si>
  <si>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</si>
  <si>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</si>
  <si>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</si>
  <si>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</si>
  <si>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</si>
  <si>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</si>
  <si>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</si>
  <si>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</si>
  <si>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</si>
  <si>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</si>
  <si>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</si>
  <si>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</si>
  <si>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</si>
  <si>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</si>
  <si>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</si>
  <si>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</si>
  <si>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</si>
  <si>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</si>
  <si>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</si>
  <si>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</si>
  <si>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</si>
  <si>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</si>
  <si>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</si>
  <si>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</si>
  <si>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</si>
  <si>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</si>
  <si>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</si>
  <si>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</si>
  <si>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</si>
  <si>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</si>
  <si>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</si>
  <si>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</si>
  <si>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</si>
  <si>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</si>
  <si>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</si>
  <si>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</si>
  <si>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</si>
  <si>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</si>
  <si>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</si>
  <si>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</si>
  <si>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</si>
  <si>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</si>
  <si>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</si>
  <si>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</si>
  <si>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</si>
  <si>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</si>
  <si>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</si>
  <si>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</si>
  <si>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</si>
  <si>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</si>
  <si>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</si>
  <si>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</si>
  <si>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</si>
  <si>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</si>
  <si>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</si>
  <si>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</si>
  <si>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</si>
  <si>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</si>
  <si>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</si>
  <si>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</si>
  <si>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</si>
  <si>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</si>
  <si>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</si>
  <si>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</si>
  <si>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</si>
  <si>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</si>
  <si>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</si>
  <si>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</si>
  <si>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</si>
  <si>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Bất động sản Techcom</t>
  </si>
  <si>
    <t>Techcom Real Estate Equity Fund</t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</si>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</sst>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  <numFmt numFmtId="224" formatCode="_-* #,##0\ _₫_-;\-* #,##0\ _₫_-;_-* &quot;-&quot;??\ _₫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2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7" fillId="49" borderId="0" applyNumberFormat="0" applyBorder="0" applyAlignment="0" applyProtection="0"/>
    <xf numFmtId="0" fontId="107" fillId="53" borderId="0" applyNumberFormat="0" applyBorder="0" applyAlignment="0" applyProtection="0"/>
    <xf numFmtId="0" fontId="107" fillId="57" borderId="0" applyNumberFormat="0" applyBorder="0" applyAlignment="0" applyProtection="0"/>
    <xf numFmtId="0" fontId="107" fillId="61" borderId="0" applyNumberFormat="0" applyBorder="0" applyAlignment="0" applyProtection="0"/>
    <xf numFmtId="0" fontId="107" fillId="65" borderId="0" applyNumberFormat="0" applyBorder="0" applyAlignment="0" applyProtection="0"/>
    <xf numFmtId="0" fontId="107" fillId="69" borderId="0" applyNumberFormat="0" applyBorder="0" applyAlignment="0" applyProtection="0"/>
    <xf numFmtId="0" fontId="107" fillId="46" borderId="0" applyNumberFormat="0" applyBorder="0" applyAlignment="0" applyProtection="0"/>
    <xf numFmtId="0" fontId="107" fillId="50" borderId="0" applyNumberFormat="0" applyBorder="0" applyAlignment="0" applyProtection="0"/>
    <xf numFmtId="0" fontId="107" fillId="54" borderId="0" applyNumberFormat="0" applyBorder="0" applyAlignment="0" applyProtection="0"/>
    <xf numFmtId="0" fontId="107" fillId="58" borderId="0" applyNumberFormat="0" applyBorder="0" applyAlignment="0" applyProtection="0"/>
    <xf numFmtId="0" fontId="107" fillId="62" borderId="0" applyNumberFormat="0" applyBorder="0" applyAlignment="0" applyProtection="0"/>
    <xf numFmtId="0" fontId="107" fillId="66" borderId="0" applyNumberFormat="0" applyBorder="0" applyAlignment="0" applyProtection="0"/>
    <xf numFmtId="0" fontId="98" fillId="40" borderId="0" applyNumberFormat="0" applyBorder="0" applyAlignment="0" applyProtection="0"/>
    <xf numFmtId="0" fontId="102" fillId="43" borderId="45" applyNumberFormat="0" applyAlignment="0" applyProtection="0"/>
    <xf numFmtId="0" fontId="104" fillId="44" borderId="48" applyNumberFormat="0" applyAlignment="0" applyProtection="0"/>
    <xf numFmtId="0" fontId="106" fillId="0" borderId="0" applyNumberFormat="0" applyFill="0" applyBorder="0" applyAlignment="0" applyProtection="0"/>
    <xf numFmtId="0" fontId="97" fillId="39" borderId="0" applyNumberFormat="0" applyBorder="0" applyAlignment="0" applyProtection="0"/>
    <xf numFmtId="0" fontId="94" fillId="0" borderId="42" applyNumberFormat="0" applyFill="0" applyAlignment="0" applyProtection="0"/>
    <xf numFmtId="0" fontId="95" fillId="0" borderId="43" applyNumberFormat="0" applyFill="0" applyAlignment="0" applyProtection="0"/>
    <xf numFmtId="0" fontId="96" fillId="0" borderId="44" applyNumberFormat="0" applyFill="0" applyAlignment="0" applyProtection="0"/>
    <xf numFmtId="0" fontId="96" fillId="0" borderId="0" applyNumberFormat="0" applyFill="0" applyBorder="0" applyAlignment="0" applyProtection="0"/>
    <xf numFmtId="0" fontId="100" fillId="42" borderId="45" applyNumberFormat="0" applyAlignment="0" applyProtection="0"/>
    <xf numFmtId="0" fontId="103" fillId="0" borderId="47" applyNumberFormat="0" applyFill="0" applyAlignment="0" applyProtection="0"/>
    <xf numFmtId="0" fontId="99" fillId="41" borderId="0" applyNumberFormat="0" applyBorder="0" applyAlignment="0" applyProtection="0"/>
    <xf numFmtId="0" fontId="101" fillId="43" borderId="46" applyNumberFormat="0" applyAlignment="0" applyProtection="0"/>
    <xf numFmtId="0" fontId="93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5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09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0" fillId="0" borderId="0" applyFont="0" applyFill="0" applyBorder="0" applyAlignment="0" applyProtection="0"/>
    <xf numFmtId="38" fontId="110" fillId="0" borderId="0" applyFont="0" applyFill="0" applyBorder="0" applyAlignment="0" applyProtection="0"/>
    <xf numFmtId="164" fontId="111" fillId="0" borderId="0" applyFont="0" applyFill="0" applyBorder="0" applyAlignment="0" applyProtection="0"/>
    <xf numFmtId="9" fontId="112" fillId="0" borderId="0" applyFont="0" applyFill="0" applyBorder="0" applyAlignment="0" applyProtection="0"/>
    <xf numFmtId="167" fontId="113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8" fillId="0" borderId="0"/>
    <xf numFmtId="0" fontId="108" fillId="0" borderId="0"/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4" fontId="116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6" fontId="116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7" fontId="116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9" fontId="116" fillId="0" borderId="0" applyFont="0" applyFill="0" applyBorder="0" applyAlignment="0" applyProtection="0"/>
    <xf numFmtId="0" fontId="115" fillId="0" borderId="0"/>
    <xf numFmtId="0" fontId="117" fillId="0" borderId="0"/>
    <xf numFmtId="0" fontId="115" fillId="0" borderId="0"/>
    <xf numFmtId="37" fontId="118" fillId="0" borderId="0"/>
    <xf numFmtId="190" fontId="3" fillId="0" borderId="0" applyFill="0" applyBorder="0" applyAlignment="0"/>
    <xf numFmtId="0" fontId="119" fillId="0" borderId="0"/>
    <xf numFmtId="1" fontId="120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1" fillId="0" borderId="0"/>
    <xf numFmtId="3" fontId="3" fillId="0" borderId="0" applyFont="0" applyFill="0" applyBorder="0" applyAlignment="0" applyProtection="0"/>
    <xf numFmtId="0" fontId="122" fillId="0" borderId="0" applyNumberFormat="0" applyAlignment="0">
      <alignment horizontal="left"/>
    </xf>
    <xf numFmtId="0" fontId="123" fillId="0" borderId="0" applyNumberFormat="0" applyAlignment="0"/>
    <xf numFmtId="194" fontId="124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5" fillId="0" borderId="0" applyNumberFormat="0" applyAlignment="0">
      <alignment horizontal="left"/>
    </xf>
    <xf numFmtId="201" fontId="108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8" fillId="0" borderId="52" applyFont="0" applyFill="0" applyBorder="0" applyProtection="0"/>
    <xf numFmtId="38" fontId="126" fillId="20" borderId="0" applyNumberFormat="0" applyBorder="0" applyAlignment="0" applyProtection="0"/>
    <xf numFmtId="0" fontId="127" fillId="0" borderId="0">
      <alignment horizontal="left"/>
    </xf>
    <xf numFmtId="0" fontId="128" fillId="0" borderId="53" applyNumberFormat="0" applyAlignment="0" applyProtection="0">
      <alignment horizontal="left" vertical="center"/>
    </xf>
    <xf numFmtId="0" fontId="128" fillId="0" borderId="12">
      <alignment horizontal="left" vertical="center"/>
    </xf>
    <xf numFmtId="14" fontId="5" fillId="6" borderId="54">
      <alignment horizontal="center" vertical="center" wrapText="1"/>
    </xf>
    <xf numFmtId="203" fontId="129" fillId="0" borderId="0">
      <protection locked="0"/>
    </xf>
    <xf numFmtId="203" fontId="129" fillId="0" borderId="0">
      <protection locked="0"/>
    </xf>
    <xf numFmtId="10" fontId="126" fillId="23" borderId="19" applyNumberFormat="0" applyBorder="0" applyAlignment="0" applyProtection="0"/>
    <xf numFmtId="190" fontId="130" fillId="70" borderId="0"/>
    <xf numFmtId="190" fontId="130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1" fillId="0" borderId="54"/>
    <xf numFmtId="204" fontId="132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3" fillId="0" borderId="0" applyNumberFormat="0" applyFont="0" applyFill="0" applyAlignment="0"/>
    <xf numFmtId="0" fontId="124" fillId="0" borderId="19"/>
    <xf numFmtId="0" fontId="8" fillId="0" borderId="0"/>
    <xf numFmtId="37" fontId="134" fillId="0" borderId="0"/>
    <xf numFmtId="0" fontId="135" fillId="0" borderId="19" applyNumberFormat="0" applyFont="0" applyFill="0" applyBorder="0" applyAlignment="0">
      <alignment horizontal="center"/>
    </xf>
    <xf numFmtId="209" fontId="1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8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7" fillId="0" borderId="56" applyNumberFormat="0" applyBorder="0"/>
    <xf numFmtId="166" fontId="138" fillId="0" borderId="0"/>
    <xf numFmtId="0" fontId="137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39" fillId="0" borderId="0" applyFont="0" applyFill="0" applyBorder="0" applyAlignment="0" applyProtection="0"/>
    <xf numFmtId="0" fontId="137" fillId="0" borderId="0" applyFont="0" applyFill="0" applyBorder="0" applyAlignment="0" applyProtection="0"/>
    <xf numFmtId="214" fontId="124" fillId="0" borderId="0" applyFont="0" applyFill="0" applyBorder="0" applyAlignment="0" applyProtection="0"/>
    <xf numFmtId="0" fontId="131" fillId="0" borderId="0"/>
    <xf numFmtId="40" fontId="140" fillId="0" borderId="0" applyBorder="0">
      <alignment horizontal="right"/>
    </xf>
    <xf numFmtId="215" fontId="124" fillId="0" borderId="32">
      <alignment horizontal="right" vertical="center"/>
    </xf>
    <xf numFmtId="216" fontId="124" fillId="0" borderId="32">
      <alignment horizontal="center"/>
    </xf>
    <xf numFmtId="3" fontId="141" fillId="0" borderId="57" applyNumberFormat="0" applyBorder="0" applyAlignment="0"/>
    <xf numFmtId="0" fontId="142" fillId="0" borderId="0" applyFill="0" applyBorder="0" applyProtection="0">
      <alignment horizontal="left" vertical="top"/>
    </xf>
    <xf numFmtId="207" fontId="124" fillId="0" borderId="0"/>
    <xf numFmtId="217" fontId="124" fillId="0" borderId="19"/>
    <xf numFmtId="0" fontId="143" fillId="72" borderId="19">
      <alignment horizontal="left" vertical="center"/>
    </xf>
    <xf numFmtId="166" fontId="144" fillId="0" borderId="16">
      <alignment horizontal="left" vertical="top"/>
    </xf>
    <xf numFmtId="166" fontId="114" fillId="0" borderId="36">
      <alignment horizontal="left" vertical="top"/>
    </xf>
    <xf numFmtId="0" fontId="145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6" fillId="0" borderId="0">
      <alignment vertical="center"/>
    </xf>
    <xf numFmtId="168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0" fontId="147" fillId="0" borderId="0"/>
    <xf numFmtId="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1" fillId="0" borderId="0">
      <alignment vertical="center"/>
    </xf>
    <xf numFmtId="40" fontId="149" fillId="0" borderId="0" applyFont="0" applyFill="0" applyBorder="0" applyAlignment="0" applyProtection="0"/>
    <xf numFmtId="38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9" fontId="150" fillId="0" borderId="0" applyBorder="0" applyAlignment="0" applyProtection="0"/>
    <xf numFmtId="0" fontId="151" fillId="0" borderId="0"/>
    <xf numFmtId="0" fontId="152" fillId="0" borderId="0" applyFont="0" applyFill="0" applyBorder="0" applyAlignment="0" applyProtection="0"/>
    <xf numFmtId="0" fontId="152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3" fillId="0" borderId="0"/>
    <xf numFmtId="0" fontId="133" fillId="0" borderId="0"/>
    <xf numFmtId="164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4" fillId="0" borderId="0"/>
    <xf numFmtId="205" fontId="111" fillId="0" borderId="0" applyFont="0" applyFill="0" applyBorder="0" applyAlignment="0" applyProtection="0"/>
    <xf numFmtId="222" fontId="113" fillId="0" borderId="0" applyFont="0" applyFill="0" applyBorder="0" applyAlignment="0" applyProtection="0"/>
    <xf numFmtId="206" fontId="111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2" fillId="0" borderId="0">
      <alignment vertical="top"/>
    </xf>
    <xf numFmtId="0" fontId="100" fillId="42" borderId="45" applyNumberFormat="0" applyAlignment="0" applyProtection="0"/>
    <xf numFmtId="0" fontId="92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0" fillId="49" borderId="0" applyNumberFormat="0" applyBorder="0" applyAlignment="0" applyProtection="0"/>
    <xf numFmtId="0" fontId="170" fillId="53" borderId="0" applyNumberFormat="0" applyBorder="0" applyAlignment="0" applyProtection="0"/>
    <xf numFmtId="0" fontId="170" fillId="57" borderId="0" applyNumberFormat="0" applyBorder="0" applyAlignment="0" applyProtection="0"/>
    <xf numFmtId="0" fontId="170" fillId="61" borderId="0" applyNumberFormat="0" applyBorder="0" applyAlignment="0" applyProtection="0"/>
    <xf numFmtId="0" fontId="170" fillId="65" borderId="0" applyNumberFormat="0" applyBorder="0" applyAlignment="0" applyProtection="0"/>
    <xf numFmtId="0" fontId="170" fillId="69" borderId="0" applyNumberFormat="0" applyBorder="0" applyAlignment="0" applyProtection="0"/>
    <xf numFmtId="0" fontId="170" fillId="46" borderId="0" applyNumberFormat="0" applyBorder="0" applyAlignment="0" applyProtection="0"/>
    <xf numFmtId="0" fontId="170" fillId="50" borderId="0" applyNumberFormat="0" applyBorder="0" applyAlignment="0" applyProtection="0"/>
    <xf numFmtId="0" fontId="170" fillId="54" borderId="0" applyNumberFormat="0" applyBorder="0" applyAlignment="0" applyProtection="0"/>
    <xf numFmtId="0" fontId="170" fillId="58" borderId="0" applyNumberFormat="0" applyBorder="0" applyAlignment="0" applyProtection="0"/>
    <xf numFmtId="0" fontId="170" fillId="62" borderId="0" applyNumberFormat="0" applyBorder="0" applyAlignment="0" applyProtection="0"/>
    <xf numFmtId="0" fontId="170" fillId="66" borderId="0" applyNumberFormat="0" applyBorder="0" applyAlignment="0" applyProtection="0"/>
    <xf numFmtId="0" fontId="160" fillId="40" borderId="0" applyNumberFormat="0" applyBorder="0" applyAlignment="0" applyProtection="0"/>
    <xf numFmtId="0" fontId="164" fillId="43" borderId="45" applyNumberFormat="0" applyAlignment="0" applyProtection="0"/>
    <xf numFmtId="0" fontId="166" fillId="44" borderId="48" applyNumberFormat="0" applyAlignment="0" applyProtection="0"/>
    <xf numFmtId="165" fontId="1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159" fillId="39" borderId="0" applyNumberFormat="0" applyBorder="0" applyAlignment="0" applyProtection="0"/>
    <xf numFmtId="0" fontId="156" fillId="0" borderId="42" applyNumberFormat="0" applyFill="0" applyAlignment="0" applyProtection="0"/>
    <xf numFmtId="0" fontId="157" fillId="0" borderId="43" applyNumberFormat="0" applyFill="0" applyAlignment="0" applyProtection="0"/>
    <xf numFmtId="0" fontId="158" fillId="0" borderId="44" applyNumberFormat="0" applyFill="0" applyAlignment="0" applyProtection="0"/>
    <xf numFmtId="0" fontId="158" fillId="0" borderId="0" applyNumberFormat="0" applyFill="0" applyBorder="0" applyAlignment="0" applyProtection="0"/>
    <xf numFmtId="0" fontId="162" fillId="42" borderId="45" applyNumberFormat="0" applyAlignment="0" applyProtection="0"/>
    <xf numFmtId="0" fontId="165" fillId="0" borderId="47" applyNumberFormat="0" applyFill="0" applyAlignment="0" applyProtection="0"/>
    <xf numFmtId="0" fontId="161" fillId="41" borderId="0" applyNumberFormat="0" applyBorder="0" applyAlignment="0" applyProtection="0"/>
    <xf numFmtId="0" fontId="1" fillId="45" borderId="49" applyNumberFormat="0" applyFont="0" applyAlignment="0" applyProtection="0"/>
    <xf numFmtId="0" fontId="163" fillId="43" borderId="46" applyNumberFormat="0" applyAlignment="0" applyProtection="0"/>
    <xf numFmtId="0" fontId="155" fillId="0" borderId="0" applyNumberFormat="0" applyFill="0" applyBorder="0" applyAlignment="0" applyProtection="0"/>
    <xf numFmtId="0" fontId="169" fillId="0" borderId="50" applyNumberFormat="0" applyFill="0" applyAlignment="0" applyProtection="0"/>
    <xf numFmtId="0" fontId="167" fillId="0" borderId="0" applyNumberFormat="0" applyFill="0" applyBorder="0" applyAlignment="0" applyProtection="0"/>
    <xf numFmtId="0" fontId="171" fillId="0" borderId="0">
      <alignment vertical="top"/>
    </xf>
    <xf numFmtId="0" fontId="100" fillId="42" borderId="45" applyNumberFormat="0" applyAlignment="0" applyProtection="0"/>
    <xf numFmtId="0" fontId="108" fillId="0" borderId="0"/>
  </cellStyleXfs>
  <cellXfs count="374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8" fillId="0" borderId="0" xfId="0" applyFont="1" applyAlignment="1">
      <alignment horizontal="right"/>
    </xf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0" fontId="45" fillId="37" borderId="37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82" fillId="0" borderId="0" xfId="0" applyFont="1" applyAlignment="1">
      <alignment horizontal="center" vertical="top" wrapText="1"/>
    </xf>
    <xf numFmtId="0" fontId="91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89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0" fontId="48" fillId="37" borderId="18" xfId="0" applyFont="1" applyFill="1" applyBorder="1" applyAlignment="1"/>
    <xf numFmtId="178" fontId="8" fillId="37" borderId="16" xfId="65" applyNumberFormat="1" applyFont="1" applyFill="1" applyBorder="1" applyAlignment="1"/>
    <xf numFmtId="178" fontId="7" fillId="37" borderId="34" xfId="65" applyNumberFormat="1" applyFont="1" applyFill="1" applyBorder="1" applyAlignment="1"/>
    <xf numFmtId="0" fontId="48" fillId="37" borderId="29" xfId="0" applyFont="1" applyFill="1" applyBorder="1" applyAlignment="1"/>
    <xf numFmtId="0" fontId="45" fillId="0" borderId="0" xfId="0" applyFont="1" applyBorder="1" applyAlignment="1">
      <alignment horizontal="center" vertical="top" wrapText="1"/>
    </xf>
    <xf numFmtId="170" fontId="11" fillId="0" borderId="58" xfId="0" applyNumberFormat="1" applyFont="1" applyBorder="1" applyAlignment="1">
      <alignment horizontal="right"/>
    </xf>
    <xf numFmtId="10" fontId="48" fillId="0" borderId="0" xfId="311" applyNumberFormat="1" applyFont="1"/>
    <xf numFmtId="171" fontId="11" fillId="0" borderId="51" xfId="65" applyNumberFormat="1" applyFont="1" applyFill="1" applyBorder="1" applyAlignment="1">
      <alignment horizontal="right"/>
    </xf>
    <xf numFmtId="179" fontId="11" fillId="0" borderId="19" xfId="65" applyNumberFormat="1" applyFont="1" applyFill="1" applyBorder="1" applyAlignment="1">
      <alignment horizontal="right"/>
    </xf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80" fontId="46" fillId="37" borderId="36" xfId="0" applyNumberFormat="1" applyFont="1" applyFill="1" applyBorder="1" applyAlignment="1">
      <alignment horizontal="center"/>
    </xf>
    <xf numFmtId="0" fontId="45" fillId="37" borderId="29" xfId="0" applyFont="1" applyFill="1" applyBorder="1" applyAlignment="1">
      <alignment horizontal="center"/>
    </xf>
    <xf numFmtId="178" fontId="7" fillId="0" borderId="3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178" fontId="11" fillId="0" borderId="19" xfId="65" applyNumberFormat="1" applyFont="1" applyFill="1" applyBorder="1" applyAlignment="1">
      <alignment horizontal="right"/>
    </xf>
    <xf numFmtId="170" fontId="11" fillId="0" borderId="59" xfId="499" applyFont="1" applyBorder="1" applyAlignment="1">
      <alignment horizontal="right"/>
    </xf>
    <xf numFmtId="0" fontId="48" fillId="0" borderId="41" xfId="0" applyFont="1" applyBorder="1" applyAlignment="1">
      <alignment horizontal="center"/>
    </xf>
    <xf numFmtId="165" fontId="11" fillId="0" borderId="18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9" fillId="0" borderId="0" xfId="695" applyNumberFormat="1" applyFont="1" applyFill="1" applyBorder="1" applyAlignment="1">
      <alignment horizontal="left" vertical="center"/>
    </xf>
    <xf numFmtId="0" fontId="49" fillId="0" borderId="0" xfId="459" applyFont="1" applyFill="1" applyAlignment="1">
      <alignment horizontal="left" vertical="center"/>
    </xf>
    <xf numFmtId="0" fontId="48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171" fontId="11" fillId="0" borderId="19" xfId="64" applyNumberFormat="1" applyFont="1" applyFill="1" applyBorder="1" applyAlignment="1">
      <alignment horizontal="right"/>
    </xf>
    <xf numFmtId="224" fontId="11" fillId="0" borderId="58" xfId="499" applyNumberFormat="1" applyFont="1" applyBorder="1" applyAlignment="1">
      <alignment horizontal="right"/>
    </xf>
    <xf numFmtId="43" fontId="11" fillId="0" borderId="19" xfId="64" applyFont="1" applyFill="1" applyBorder="1" applyAlignment="1">
      <alignment horizontal="right"/>
    </xf>
    <xf numFmtId="0" fontId="49" fillId="0" borderId="0" xfId="0" applyFont="1" applyFill="1" applyAlignment="1"/>
    <xf numFmtId="0" fontId="49" fillId="0" borderId="0" xfId="0" applyFont="1" applyFill="1" applyAlignment="1">
      <alignment horizontal="center"/>
    </xf>
    <xf numFmtId="178" fontId="48" fillId="0" borderId="0" xfId="0" applyNumberFormat="1" applyFont="1" applyFill="1"/>
    <xf numFmtId="0" fontId="45" fillId="0" borderId="0" xfId="0" applyFont="1" applyFill="1" applyAlignment="1">
      <alignment horizontal="center"/>
    </xf>
    <xf numFmtId="0" fontId="90" fillId="0" borderId="0" xfId="0" applyFont="1" applyFill="1" applyAlignment="1">
      <alignment horizontal="center"/>
    </xf>
    <xf numFmtId="0" fontId="46" fillId="0" borderId="0" xfId="0" applyFont="1" applyFill="1" applyAlignment="1">
      <alignment horizontal="center"/>
    </xf>
    <xf numFmtId="0" fontId="46" fillId="0" borderId="0" xfId="0" applyFont="1" applyFill="1" applyAlignment="1"/>
    <xf numFmtId="0" fontId="48" fillId="0" borderId="0" xfId="0" applyFont="1" applyFill="1" applyAlignment="1">
      <alignment horizontal="justify"/>
    </xf>
    <xf numFmtId="0" fontId="49" fillId="0" borderId="2" xfId="695" applyNumberFormat="1" applyFont="1" applyFill="1" applyBorder="1" applyAlignment="1">
      <alignment vertical="center"/>
    </xf>
    <xf numFmtId="0" fontId="49" fillId="0" borderId="0" xfId="695" applyNumberFormat="1" applyFont="1" applyFill="1" applyBorder="1" applyAlignment="1">
      <alignment vertical="center"/>
    </xf>
    <xf numFmtId="170" fontId="172" fillId="0" borderId="0" xfId="460" applyFont="1" applyFill="1" applyAlignment="1">
      <alignment vertical="center"/>
    </xf>
    <xf numFmtId="0" fontId="48" fillId="0" borderId="0" xfId="459" applyFont="1" applyFill="1"/>
    <xf numFmtId="0" fontId="49" fillId="0" borderId="0" xfId="459" applyFont="1" applyFill="1"/>
    <xf numFmtId="0" fontId="49" fillId="0" borderId="0" xfId="459" applyFont="1" applyFill="1" applyBorder="1"/>
    <xf numFmtId="2" fontId="49" fillId="0" borderId="0" xfId="695" applyNumberFormat="1" applyFont="1" applyFill="1" applyBorder="1" applyAlignment="1">
      <alignment vertical="center"/>
    </xf>
    <xf numFmtId="2" fontId="49" fillId="0" borderId="0" xfId="695" applyNumberFormat="1" applyFont="1" applyFill="1" applyAlignment="1">
      <alignment vertical="center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14" fontId="46" fillId="29" borderId="0" xfId="185" applyNumberFormat="1" applyFont="1" applyFill="1" applyAlignment="1">
      <alignment horizontal="left" vertical="top" wrapText="1"/>
    </xf>
    <xf numFmtId="0" fontId="90" fillId="0" borderId="0" xfId="0" applyFont="1" applyFill="1" applyAlignment="1">
      <alignment horizontal="center"/>
    </xf>
    <xf numFmtId="0" fontId="49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48" fillId="0" borderId="0" xfId="0" applyFont="1" applyAlignment="1">
      <alignment horizontal="center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9" fillId="0" borderId="0" xfId="695" applyNumberFormat="1" applyFont="1" applyFill="1" applyBorder="1" applyAlignment="1">
      <alignment horizontal="center" vertic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34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123702</xdr:colOff>
      <xdr:row>0</xdr:row>
      <xdr:rowOff>37112</xdr:rowOff>
    </xdr:from>
    <xdr:to>
      <xdr:col>3</xdr:col>
      <xdr:colOff>1917372</xdr:colOff>
      <xdr:row>1</xdr:row>
      <xdr:rowOff>156988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144" y="37112"/>
          <a:ext cx="2226624" cy="42912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18" t="s">
        <v>50</v>
      </c>
      <c r="B2" s="319"/>
      <c r="C2" s="319"/>
      <c r="D2" s="319"/>
      <c r="E2" s="319"/>
      <c r="F2" s="319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0" t="s">
        <v>51</v>
      </c>
      <c r="D3" s="320"/>
      <c r="E3" s="320"/>
      <c r="F3" s="320"/>
      <c r="G3" s="320"/>
      <c r="H3" s="320"/>
      <c r="I3" s="320"/>
      <c r="J3" s="320"/>
      <c r="K3" s="320"/>
      <c r="L3" s="320"/>
      <c r="M3" s="302" t="s">
        <v>23</v>
      </c>
      <c r="N3" s="310"/>
      <c r="O3" s="311" t="s">
        <v>24</v>
      </c>
      <c r="P3" s="312"/>
      <c r="Q3" s="302" t="s">
        <v>5</v>
      </c>
      <c r="R3" s="302"/>
      <c r="S3" s="310"/>
      <c r="T3" s="313"/>
      <c r="U3" s="304" t="s">
        <v>26</v>
      </c>
      <c r="V3" s="305"/>
      <c r="W3" s="306" t="s">
        <v>25</v>
      </c>
    </row>
    <row r="4" spans="1:23" ht="12.75" customHeight="1">
      <c r="A4" s="310" t="s">
        <v>27</v>
      </c>
      <c r="B4" s="302" t="s">
        <v>28</v>
      </c>
      <c r="C4" s="302" t="s">
        <v>29</v>
      </c>
      <c r="D4" s="302" t="s">
        <v>30</v>
      </c>
      <c r="E4" s="302" t="s">
        <v>31</v>
      </c>
      <c r="F4" s="302" t="s">
        <v>32</v>
      </c>
      <c r="G4" s="302" t="s">
        <v>33</v>
      </c>
      <c r="H4" s="314" t="s">
        <v>52</v>
      </c>
      <c r="I4" s="302" t="s">
        <v>34</v>
      </c>
      <c r="J4" s="313"/>
      <c r="K4" s="302" t="s">
        <v>35</v>
      </c>
      <c r="L4" s="302" t="s">
        <v>36</v>
      </c>
      <c r="M4" s="302" t="s">
        <v>35</v>
      </c>
      <c r="N4" s="302" t="s">
        <v>37</v>
      </c>
      <c r="O4" s="302" t="s">
        <v>35</v>
      </c>
      <c r="P4" s="302" t="s">
        <v>37</v>
      </c>
      <c r="Q4" s="302" t="s">
        <v>38</v>
      </c>
      <c r="R4" s="302" t="s">
        <v>39</v>
      </c>
      <c r="S4" s="302" t="s">
        <v>36</v>
      </c>
      <c r="T4" s="302" t="s">
        <v>39</v>
      </c>
      <c r="U4" s="314" t="s">
        <v>36</v>
      </c>
      <c r="V4" s="302" t="s">
        <v>39</v>
      </c>
      <c r="W4" s="307"/>
    </row>
    <row r="5" spans="1:23">
      <c r="A5" s="313"/>
      <c r="B5" s="313"/>
      <c r="C5" s="313"/>
      <c r="D5" s="313"/>
      <c r="E5" s="313"/>
      <c r="F5" s="313"/>
      <c r="G5" s="313"/>
      <c r="H5" s="315"/>
      <c r="I5" s="106" t="s">
        <v>40</v>
      </c>
      <c r="J5" s="106" t="s">
        <v>41</v>
      </c>
      <c r="K5" s="313"/>
      <c r="L5" s="313"/>
      <c r="M5" s="313"/>
      <c r="N5" s="313"/>
      <c r="O5" s="313"/>
      <c r="P5" s="313"/>
      <c r="Q5" s="309"/>
      <c r="R5" s="309"/>
      <c r="S5" s="313"/>
      <c r="T5" s="309"/>
      <c r="U5" s="315"/>
      <c r="V5" s="303"/>
      <c r="W5" s="308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6" t="s">
        <v>5</v>
      </c>
      <c r="B179" s="317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3" t="s">
        <v>210</v>
      </c>
      <c r="B1" s="323"/>
      <c r="C1" s="323"/>
      <c r="D1" s="323"/>
      <c r="E1" s="323"/>
      <c r="F1" s="323"/>
      <c r="G1" s="323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4" t="e">
        <f>#REF!</f>
        <v>#REF!</v>
      </c>
      <c r="C2" s="325"/>
      <c r="D2" s="325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6"/>
      <c r="C3" s="326"/>
      <c r="D3" s="326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7">
        <v>41948</v>
      </c>
      <c r="C4" s="327"/>
      <c r="D4" s="327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7">
        <v>41949</v>
      </c>
      <c r="C5" s="327"/>
      <c r="D5" s="327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6">
        <v>111000</v>
      </c>
      <c r="C6" s="326"/>
      <c r="D6" s="326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1">
        <f>+$B$6*$F$7/$C$7</f>
        <v>111000</v>
      </c>
      <c r="C8" s="321"/>
      <c r="D8" s="321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7" t="s">
        <v>226</v>
      </c>
      <c r="C9" s="327"/>
      <c r="D9" s="327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6" t="e">
        <f>VLOOKUP(I11,#REF!,4,0)*1000</f>
        <v>#REF!</v>
      </c>
      <c r="C11" s="326"/>
      <c r="D11" s="326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1" t="e">
        <f>+ ROUND((B11-B19)*F10/C10,0)</f>
        <v>#REF!</v>
      </c>
      <c r="C12" s="321"/>
      <c r="D12" s="321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2" t="s">
        <v>212</v>
      </c>
      <c r="C13" s="322"/>
      <c r="D13" s="322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1">
        <f>+IF($E$13=1,ROUNDDOWN($B$8*$F$10/$C$10,0),IF(MROUND($B$8*$F$10/$C$10,10)-($B$8*$F$10/$C$10)&gt;0,MROUND($B$8*$F$10/$C$10,10)-10,MROUND($B$8*$F$10/$C$10,10)))</f>
        <v>55500</v>
      </c>
      <c r="C14" s="321"/>
      <c r="D14" s="321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1">
        <f>ROUNDDOWN($B$8*$F$10/$C$10,0)-B14</f>
        <v>0</v>
      </c>
      <c r="C15" s="321"/>
      <c r="D15" s="321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2" t="s">
        <v>223</v>
      </c>
      <c r="C16" s="322"/>
      <c r="D16" s="322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6">
        <v>10000</v>
      </c>
      <c r="C17" s="326"/>
      <c r="D17" s="326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1">
        <f>+IF($E$16=1,B17*B15,0)</f>
        <v>0</v>
      </c>
      <c r="C18" s="321"/>
      <c r="D18" s="321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6">
        <v>10000</v>
      </c>
      <c r="C19" s="326"/>
      <c r="D19" s="326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1">
        <f>+B19*B14</f>
        <v>555000000</v>
      </c>
      <c r="C20" s="321"/>
      <c r="D20" s="321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7"/>
      <c r="C21" s="327"/>
      <c r="D21" s="327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8" t="s">
        <v>241</v>
      </c>
      <c r="F23" s="328"/>
      <c r="G23" s="328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0" t="s">
        <v>328</v>
      </c>
      <c r="F1" s="330"/>
      <c r="G1" s="331" t="s">
        <v>329</v>
      </c>
      <c r="H1" s="331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2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2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2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29" t="s">
        <v>398</v>
      </c>
      <c r="C62" s="329" t="s">
        <v>310</v>
      </c>
      <c r="D62" s="329" t="s">
        <v>403</v>
      </c>
      <c r="E62" s="333">
        <v>140130</v>
      </c>
      <c r="F62" s="333">
        <v>7</v>
      </c>
      <c r="G62" s="40">
        <v>215002</v>
      </c>
      <c r="H62" s="40">
        <v>0</v>
      </c>
    </row>
    <row r="63" spans="1:9" s="40" customFormat="1">
      <c r="B63" s="329"/>
      <c r="C63" s="329"/>
      <c r="D63" s="329"/>
      <c r="E63" s="333"/>
      <c r="F63" s="333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4" t="s">
        <v>20</v>
      </c>
      <c r="C32" s="334"/>
      <c r="D32" s="334"/>
      <c r="E32" s="334"/>
      <c r="F32" s="334"/>
      <c r="G32" s="334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4" t="s">
        <v>14</v>
      </c>
      <c r="C39" s="334"/>
      <c r="D39" s="334"/>
      <c r="E39" s="334"/>
      <c r="F39" s="334"/>
      <c r="G39" s="334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5"/>
      <c r="E43" s="336"/>
      <c r="F43" s="336"/>
      <c r="G43" s="336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4"/>
  <sheetViews>
    <sheetView tabSelected="1" view="pageBreakPreview" topLeftCell="A29" zoomScaleNormal="77" zoomScaleSheetLayoutView="100" workbookViewId="0">
      <selection activeCell="J50" sqref="J50"/>
    </sheetView>
  </sheetViews>
  <sheetFormatPr defaultColWidth="9.140625" defaultRowHeight="15"/>
  <cols>
    <col min="1" max="1" width="9.140625" style="167"/>
    <col min="2" max="2" width="2.140625" style="167" customWidth="1"/>
    <col min="3" max="3" width="6.42578125" style="167" customWidth="1"/>
    <col min="4" max="4" width="30.42578125" style="167" customWidth="1"/>
    <col min="5" max="5" width="42.7109375" style="167" customWidth="1"/>
    <col min="6" max="7" width="24.5703125" style="167" customWidth="1"/>
    <col min="8" max="8" width="13.42578125" style="167" customWidth="1"/>
    <col min="9" max="9" width="9.140625" style="167" customWidth="1"/>
    <col min="10" max="10" width="14.85546875" style="167" customWidth="1"/>
    <col min="11" max="11" width="12.28515625" style="167" bestFit="1" customWidth="1"/>
    <col min="12" max="12" width="13.85546875" style="167" bestFit="1" customWidth="1"/>
    <col min="13" max="16384" width="9.140625" style="167"/>
  </cols>
  <sheetData>
    <row r="1" spans="2:7" ht="24" customHeight="1">
      <c r="B1" s="358" t="s">
        <v>561</v>
      </c>
      <c r="C1" s="358"/>
      <c r="D1" s="358"/>
      <c r="E1" s="358"/>
      <c r="F1" s="358"/>
      <c r="G1" s="358"/>
    </row>
    <row r="2" spans="2:7" ht="15.75" customHeight="1">
      <c r="B2" s="355" t="s">
        <v>562</v>
      </c>
      <c r="C2" s="355"/>
      <c r="D2" s="355"/>
      <c r="E2" s="355"/>
      <c r="F2" s="355"/>
      <c r="G2" s="355"/>
    </row>
    <row r="3" spans="2:7" ht="19.5" customHeight="1">
      <c r="B3" s="356" t="s">
        <v>582</v>
      </c>
      <c r="C3" s="356"/>
      <c r="D3" s="356"/>
      <c r="E3" s="356"/>
      <c r="F3" s="356"/>
      <c r="G3" s="356"/>
    </row>
    <row r="4" spans="2:7" ht="18" customHeight="1">
      <c r="B4" s="357" t="s">
        <v>563</v>
      </c>
      <c r="C4" s="357"/>
      <c r="D4" s="357"/>
      <c r="E4" s="357"/>
      <c r="F4" s="357"/>
      <c r="G4" s="357"/>
    </row>
    <row r="5" spans="2:7" ht="15.75" customHeight="1">
      <c r="B5" s="168"/>
      <c r="C5" s="168"/>
      <c r="D5" s="168"/>
      <c r="E5" s="168"/>
      <c r="F5" s="168"/>
      <c r="G5" s="168"/>
    </row>
    <row r="6" spans="2:7" ht="15.75" customHeight="1">
      <c r="B6" s="358" t="s">
        <v>564</v>
      </c>
      <c r="C6" s="358"/>
      <c r="D6" s="358"/>
      <c r="E6" s="358"/>
      <c r="F6" s="358"/>
      <c r="G6" s="358"/>
    </row>
    <row r="7" spans="2:7" ht="15.75" customHeight="1">
      <c r="B7" s="358" t="s">
        <v>565</v>
      </c>
      <c r="C7" s="358"/>
      <c r="D7" s="358"/>
      <c r="E7" s="358"/>
      <c r="F7" s="358"/>
      <c r="G7" s="358"/>
    </row>
    <row r="8" spans="2:7" ht="15.75" customHeight="1">
      <c r="B8" s="169"/>
      <c r="C8" s="169"/>
      <c r="D8" s="169"/>
      <c r="E8" s="169"/>
      <c r="F8" s="169"/>
      <c r="G8" s="169"/>
    </row>
    <row r="9" spans="2:7" ht="15.75" customHeight="1">
      <c r="B9" s="169"/>
      <c r="C9" s="169"/>
      <c r="D9" s="165" t="s">
        <v>566</v>
      </c>
      <c r="E9" s="163" t="s">
        <v>567</v>
      </c>
      <c r="F9" s="169"/>
      <c r="G9" s="169"/>
    </row>
    <row r="10" spans="2:7" ht="15.75" customHeight="1">
      <c r="B10" s="169"/>
      <c r="C10" s="169"/>
      <c r="D10" s="170" t="s">
        <v>568</v>
      </c>
      <c r="E10" s="164" t="s">
        <v>569</v>
      </c>
      <c r="F10" s="169"/>
      <c r="G10" s="169"/>
    </row>
    <row r="11" spans="2:7" ht="15.75" customHeight="1">
      <c r="B11" s="169"/>
      <c r="C11" s="169"/>
      <c r="D11" s="169"/>
      <c r="E11" s="169"/>
      <c r="F11" s="169"/>
      <c r="G11" s="169"/>
    </row>
    <row r="12" spans="2:7" ht="15.75" customHeight="1">
      <c r="B12" s="171" t="s">
        <v>532</v>
      </c>
      <c r="C12" s="171"/>
      <c r="D12" s="171"/>
      <c r="E12" s="171" t="s">
        <v>559</v>
      </c>
      <c r="F12" s="172"/>
      <c r="G12" s="172"/>
    </row>
    <row r="13" spans="2:7" ht="15.75" customHeight="1">
      <c r="B13" s="173"/>
      <c r="C13" s="173" t="s">
        <v>533</v>
      </c>
      <c r="D13" s="173"/>
      <c r="E13" s="173" t="s">
        <v>560</v>
      </c>
      <c r="F13" s="172"/>
      <c r="G13" s="172"/>
    </row>
    <row r="14" spans="2:7" s="174" customFormat="1" ht="15.75" customHeight="1">
      <c r="B14" s="171" t="s">
        <v>534</v>
      </c>
      <c r="C14" s="171"/>
      <c r="D14" s="171"/>
      <c r="E14" s="171" t="s">
        <v>535</v>
      </c>
      <c r="F14" s="171"/>
    </row>
    <row r="15" spans="2:7" ht="15.75" customHeight="1">
      <c r="B15" s="172"/>
      <c r="C15" s="173" t="s">
        <v>536</v>
      </c>
      <c r="D15" s="172"/>
      <c r="E15" s="173" t="s">
        <v>537</v>
      </c>
      <c r="F15" s="172"/>
    </row>
    <row r="16" spans="2:7" s="174" customFormat="1" ht="15.75" customHeight="1">
      <c r="B16" s="171" t="s">
        <v>538</v>
      </c>
      <c r="C16" s="171"/>
      <c r="D16" s="171"/>
      <c r="E16" s="171" t="s">
        <v>593</v>
      </c>
    </row>
    <row r="17" spans="2:12" ht="15.75" customHeight="1">
      <c r="B17" s="172"/>
      <c r="C17" s="173" t="s">
        <v>539</v>
      </c>
      <c r="D17" s="172"/>
      <c r="E17" s="173" t="s">
        <v>594</v>
      </c>
    </row>
    <row r="18" spans="2:12" s="174" customFormat="1" ht="15.75" customHeight="1">
      <c r="B18" s="371" t="s">
        <v>570</v>
      </c>
      <c r="C18" s="371"/>
      <c r="D18" s="371"/>
      <c r="E18" s="161" t="str">
        <f>"Từ ngày "&amp;TEXT(G25+1,"dd/mm/yyyy")&amp;" đến "&amp;TEXT(F25,"dd/mm/yyyy")</f>
        <v>Từ ngày 08/12/2025 đến 14/12/2025</v>
      </c>
      <c r="H18" s="175"/>
    </row>
    <row r="19" spans="2:12" ht="15.75" customHeight="1">
      <c r="B19" s="176"/>
      <c r="C19" s="177" t="s">
        <v>571</v>
      </c>
      <c r="D19" s="176"/>
      <c r="E19" s="162" t="str">
        <f>"From "&amp;TEXT(G25+1,"dd/mm/yyyy")&amp;" to "&amp;TEXT(F25,"dd/mm/yyyy")</f>
        <v>From 08/12/2025 to 14/12/2025</v>
      </c>
      <c r="H19" s="175"/>
    </row>
    <row r="20" spans="2:12" ht="15.75" customHeight="1">
      <c r="B20" s="178">
        <v>5</v>
      </c>
      <c r="C20" s="178" t="s">
        <v>580</v>
      </c>
      <c r="D20" s="178"/>
      <c r="E20" s="179">
        <f>F25+1</f>
        <v>46006</v>
      </c>
      <c r="F20" s="180"/>
      <c r="G20" s="180"/>
      <c r="H20" s="175"/>
    </row>
    <row r="21" spans="2:12" ht="15.75" customHeight="1">
      <c r="B21" s="176"/>
      <c r="C21" s="177" t="s">
        <v>581</v>
      </c>
      <c r="D21" s="176"/>
      <c r="E21" s="337">
        <f>E20</f>
        <v>46006</v>
      </c>
      <c r="F21" s="337"/>
      <c r="G21" s="337"/>
      <c r="H21" s="337"/>
    </row>
    <row r="22" spans="2:12" ht="15.75" customHeight="1">
      <c r="B22" s="178"/>
      <c r="C22" s="178"/>
      <c r="D22" s="178"/>
      <c r="E22" s="178"/>
      <c r="F22" s="178"/>
      <c r="G22" s="181" t="s">
        <v>540</v>
      </c>
    </row>
    <row r="23" spans="2:12" ht="15.75" customHeight="1">
      <c r="B23" s="346" t="s">
        <v>531</v>
      </c>
      <c r="C23" s="347"/>
      <c r="D23" s="346" t="s">
        <v>541</v>
      </c>
      <c r="E23" s="347"/>
      <c r="F23" s="259" t="s">
        <v>542</v>
      </c>
      <c r="G23" s="259" t="s">
        <v>542</v>
      </c>
    </row>
    <row r="24" spans="2:12" ht="15.75" customHeight="1">
      <c r="B24" s="348" t="s">
        <v>27</v>
      </c>
      <c r="C24" s="349"/>
      <c r="D24" s="350" t="s">
        <v>330</v>
      </c>
      <c r="E24" s="351"/>
      <c r="F24" s="182" t="s">
        <v>543</v>
      </c>
      <c r="G24" s="182" t="s">
        <v>543</v>
      </c>
    </row>
    <row r="25" spans="2:12" ht="15.75" customHeight="1">
      <c r="B25" s="260"/>
      <c r="C25" s="183"/>
      <c r="D25" s="184"/>
      <c r="E25" s="184"/>
      <c r="F25" s="185">
        <f>G25+7</f>
        <v>46005</v>
      </c>
      <c r="G25" s="261">
        <v>45998</v>
      </c>
      <c r="H25" s="186"/>
    </row>
    <row r="26" spans="2:12" ht="15.75" customHeight="1">
      <c r="B26" s="372" t="s">
        <v>572</v>
      </c>
      <c r="C26" s="373"/>
      <c r="D26" s="187" t="s">
        <v>544</v>
      </c>
      <c r="E26" s="187"/>
      <c r="F26" s="252"/>
      <c r="G26" s="251"/>
    </row>
    <row r="27" spans="2:12" ht="15.75" customHeight="1">
      <c r="B27" s="262"/>
      <c r="C27" s="188"/>
      <c r="D27" s="189" t="s">
        <v>545</v>
      </c>
      <c r="E27" s="190"/>
      <c r="F27" s="253"/>
      <c r="G27" s="250"/>
    </row>
    <row r="28" spans="2:12" ht="15.75" customHeight="1">
      <c r="B28" s="369">
        <v>1</v>
      </c>
      <c r="C28" s="370"/>
      <c r="D28" s="191" t="s">
        <v>546</v>
      </c>
      <c r="E28" s="192"/>
      <c r="F28" s="247"/>
      <c r="G28" s="263"/>
    </row>
    <row r="29" spans="2:12" ht="15.75" customHeight="1">
      <c r="B29" s="264"/>
      <c r="C29" s="193"/>
      <c r="D29" s="194" t="s">
        <v>547</v>
      </c>
      <c r="E29" s="195"/>
      <c r="F29" s="244"/>
      <c r="G29" s="244"/>
    </row>
    <row r="30" spans="2:12" ht="15.75" customHeight="1">
      <c r="B30" s="352">
        <v>1.1000000000000001</v>
      </c>
      <c r="C30" s="353"/>
      <c r="D30" s="196" t="s">
        <v>584</v>
      </c>
      <c r="E30" s="197"/>
      <c r="F30" s="246">
        <f>G34</f>
        <v>269786476476</v>
      </c>
      <c r="G30" s="265">
        <v>256414095049</v>
      </c>
      <c r="H30" s="198"/>
      <c r="J30" s="198"/>
      <c r="K30" s="198"/>
      <c r="L30" s="198"/>
    </row>
    <row r="31" spans="2:12" ht="15.75" customHeight="1">
      <c r="B31" s="344">
        <v>1.2</v>
      </c>
      <c r="C31" s="345"/>
      <c r="D31" s="199" t="s">
        <v>585</v>
      </c>
      <c r="E31" s="200"/>
      <c r="F31" s="255">
        <f>G35</f>
        <v>13574.45</v>
      </c>
      <c r="G31" s="266">
        <v>13306.06</v>
      </c>
      <c r="H31" s="198"/>
      <c r="J31" s="198"/>
      <c r="K31" s="198"/>
      <c r="L31" s="198"/>
    </row>
    <row r="32" spans="2:12" ht="15.75" customHeight="1">
      <c r="B32" s="369">
        <v>2</v>
      </c>
      <c r="C32" s="370"/>
      <c r="D32" s="191" t="s">
        <v>548</v>
      </c>
      <c r="E32" s="192"/>
      <c r="F32" s="234"/>
      <c r="G32" s="234"/>
      <c r="H32" s="198"/>
      <c r="J32" s="198"/>
      <c r="K32" s="198"/>
      <c r="L32" s="198"/>
    </row>
    <row r="33" spans="2:12" ht="15.75" customHeight="1">
      <c r="B33" s="267"/>
      <c r="C33" s="201"/>
      <c r="D33" s="199" t="s">
        <v>549</v>
      </c>
      <c r="E33" s="195"/>
      <c r="F33" s="235"/>
      <c r="G33" s="235"/>
      <c r="H33" s="198"/>
      <c r="J33" s="198"/>
      <c r="K33" s="198"/>
      <c r="L33" s="198"/>
    </row>
    <row r="34" spans="2:12" ht="15.75" customHeight="1">
      <c r="B34" s="352">
        <v>2.1</v>
      </c>
      <c r="C34" s="353"/>
      <c r="D34" s="196" t="s">
        <v>586</v>
      </c>
      <c r="E34" s="197"/>
      <c r="F34" s="235">
        <v>278746649445</v>
      </c>
      <c r="G34" s="265">
        <v>269786476476</v>
      </c>
      <c r="H34" s="198"/>
      <c r="J34" s="198"/>
      <c r="K34" s="198"/>
      <c r="L34" s="198"/>
    </row>
    <row r="35" spans="2:12" ht="15.75" customHeight="1">
      <c r="B35" s="344">
        <v>2.2000000000000002</v>
      </c>
      <c r="C35" s="345"/>
      <c r="D35" s="202" t="s">
        <v>587</v>
      </c>
      <c r="E35" s="195"/>
      <c r="F35" s="268">
        <v>13051.23</v>
      </c>
      <c r="G35" s="268">
        <v>13574.45</v>
      </c>
      <c r="H35" s="198"/>
      <c r="J35" s="198"/>
      <c r="K35" s="198"/>
      <c r="L35" s="198"/>
    </row>
    <row r="36" spans="2:12" ht="15.75" customHeight="1">
      <c r="B36" s="359">
        <v>3</v>
      </c>
      <c r="C36" s="360"/>
      <c r="D36" s="203" t="s">
        <v>575</v>
      </c>
      <c r="E36" s="204"/>
      <c r="F36" s="236"/>
      <c r="G36" s="236"/>
      <c r="H36" s="198"/>
      <c r="J36" s="198"/>
      <c r="K36" s="198"/>
      <c r="L36" s="198"/>
    </row>
    <row r="37" spans="2:12" ht="15.75" customHeight="1">
      <c r="B37" s="269"/>
      <c r="C37" s="205"/>
      <c r="D37" s="206" t="s">
        <v>576</v>
      </c>
      <c r="E37" s="207"/>
      <c r="F37" s="271">
        <f>F34-F30</f>
        <v>8960172969</v>
      </c>
      <c r="G37" s="271">
        <v>13372381427</v>
      </c>
      <c r="H37" s="198"/>
      <c r="J37" s="198"/>
      <c r="K37" s="198"/>
      <c r="L37" s="198"/>
    </row>
    <row r="38" spans="2:12" ht="15.75" customHeight="1">
      <c r="B38" s="361">
        <v>3.1</v>
      </c>
      <c r="C38" s="362"/>
      <c r="D38" s="208" t="s">
        <v>550</v>
      </c>
      <c r="E38" s="209"/>
      <c r="F38" s="258"/>
      <c r="G38" s="236"/>
      <c r="H38" s="198"/>
      <c r="J38" s="198"/>
      <c r="K38" s="198"/>
      <c r="L38" s="198"/>
    </row>
    <row r="39" spans="2:12" ht="15.75" customHeight="1">
      <c r="B39" s="270"/>
      <c r="C39" s="210"/>
      <c r="D39" s="206" t="s">
        <v>551</v>
      </c>
      <c r="E39" s="211"/>
      <c r="F39" s="257">
        <f>F37-F41</f>
        <v>-11338596737</v>
      </c>
      <c r="G39" s="257">
        <v>5282988844</v>
      </c>
      <c r="H39" s="198"/>
      <c r="J39" s="198"/>
      <c r="K39" s="198"/>
      <c r="L39" s="198"/>
    </row>
    <row r="40" spans="2:12" ht="15.75" customHeight="1">
      <c r="B40" s="342">
        <v>3.2</v>
      </c>
      <c r="C40" s="343"/>
      <c r="D40" s="212" t="s">
        <v>583</v>
      </c>
      <c r="E40" s="213"/>
      <c r="F40" s="237"/>
      <c r="G40" s="237"/>
      <c r="H40" s="198"/>
      <c r="J40" s="198"/>
      <c r="K40" s="198"/>
      <c r="L40" s="198"/>
    </row>
    <row r="41" spans="2:12" ht="15.75" customHeight="1">
      <c r="B41" s="279"/>
      <c r="C41" s="280"/>
      <c r="D41" s="166" t="s">
        <v>578</v>
      </c>
      <c r="E41" s="211"/>
      <c r="F41" s="257">
        <v>20298769706</v>
      </c>
      <c r="G41" s="271">
        <v>8089392583</v>
      </c>
      <c r="H41" s="198"/>
      <c r="J41" s="198"/>
      <c r="K41" s="198"/>
      <c r="L41" s="198"/>
    </row>
    <row r="42" spans="2:12" ht="15.75" customHeight="1">
      <c r="B42" s="342">
        <v>3.3</v>
      </c>
      <c r="C42" s="343"/>
      <c r="D42" s="208" t="s">
        <v>552</v>
      </c>
      <c r="E42" s="209"/>
      <c r="F42" s="238"/>
      <c r="G42" s="238"/>
      <c r="H42" s="198"/>
      <c r="J42" s="198"/>
      <c r="K42" s="198"/>
      <c r="L42" s="198"/>
    </row>
    <row r="43" spans="2:12" ht="15.75" customHeight="1">
      <c r="B43" s="270"/>
      <c r="C43" s="214"/>
      <c r="D43" s="166" t="s">
        <v>553</v>
      </c>
      <c r="E43" s="211"/>
      <c r="F43" s="239"/>
      <c r="G43" s="239"/>
      <c r="H43" s="198"/>
      <c r="J43" s="198"/>
      <c r="K43" s="198"/>
      <c r="L43" s="198"/>
    </row>
    <row r="44" spans="2:12" ht="15.75" customHeight="1">
      <c r="B44" s="278">
        <v>4</v>
      </c>
      <c r="C44" s="254">
        <v>4</v>
      </c>
      <c r="D44" s="215" t="s">
        <v>573</v>
      </c>
      <c r="E44" s="209"/>
      <c r="F44" s="240"/>
      <c r="G44" s="240"/>
      <c r="H44" s="198"/>
      <c r="J44" s="198"/>
      <c r="K44" s="198"/>
      <c r="L44" s="198"/>
    </row>
    <row r="45" spans="2:12" ht="15.75" customHeight="1">
      <c r="B45" s="272"/>
      <c r="C45" s="216"/>
      <c r="D45" s="166" t="s">
        <v>577</v>
      </c>
      <c r="E45" s="211"/>
      <c r="F45" s="241">
        <f>F35/F31-1</f>
        <v>-3.8544471415048243E-2</v>
      </c>
      <c r="G45" s="241">
        <v>2.0170508775700702E-2</v>
      </c>
      <c r="H45" s="256"/>
      <c r="J45" s="198"/>
      <c r="K45" s="198"/>
      <c r="L45" s="198"/>
    </row>
    <row r="46" spans="2:12" ht="15.75" customHeight="1">
      <c r="B46" s="363">
        <v>5</v>
      </c>
      <c r="C46" s="364"/>
      <c r="D46" s="217" t="s">
        <v>554</v>
      </c>
      <c r="E46" s="218"/>
      <c r="F46" s="242"/>
      <c r="G46" s="242"/>
      <c r="H46" s="198"/>
      <c r="J46" s="198"/>
      <c r="K46" s="198"/>
      <c r="L46" s="198"/>
    </row>
    <row r="47" spans="2:12" ht="15.75" customHeight="1">
      <c r="B47" s="269"/>
      <c r="C47" s="205"/>
      <c r="D47" s="219" t="s">
        <v>555</v>
      </c>
      <c r="E47" s="220"/>
      <c r="F47" s="243"/>
      <c r="G47" s="243"/>
      <c r="H47" s="198"/>
      <c r="J47" s="198"/>
      <c r="K47" s="198"/>
      <c r="L47" s="198"/>
    </row>
    <row r="48" spans="2:12" ht="15.75" customHeight="1">
      <c r="B48" s="367">
        <v>5.0999999999999996</v>
      </c>
      <c r="C48" s="368"/>
      <c r="D48" s="221" t="s">
        <v>588</v>
      </c>
      <c r="E48" s="197"/>
      <c r="F48" s="284">
        <v>286914315044</v>
      </c>
      <c r="G48" s="283">
        <v>269786476476</v>
      </c>
      <c r="H48" s="198"/>
      <c r="J48" s="198"/>
      <c r="K48" s="198"/>
      <c r="L48" s="198"/>
    </row>
    <row r="49" spans="2:12" ht="15.75" customHeight="1">
      <c r="B49" s="367">
        <v>5.2</v>
      </c>
      <c r="C49" s="368"/>
      <c r="D49" s="222" t="s">
        <v>589</v>
      </c>
      <c r="E49" s="223"/>
      <c r="F49" s="284">
        <v>59391314795</v>
      </c>
      <c r="G49" s="283">
        <v>59391314795</v>
      </c>
      <c r="H49" s="198"/>
      <c r="J49" s="198"/>
      <c r="K49" s="198"/>
      <c r="L49" s="198"/>
    </row>
    <row r="50" spans="2:12" ht="15.75" customHeight="1">
      <c r="B50" s="365">
        <v>6</v>
      </c>
      <c r="C50" s="366"/>
      <c r="D50" s="224" t="s">
        <v>574</v>
      </c>
      <c r="E50" s="225"/>
      <c r="F50" s="245"/>
      <c r="G50" s="273"/>
      <c r="H50" s="198"/>
      <c r="J50" s="198"/>
      <c r="K50" s="198"/>
      <c r="L50" s="198"/>
    </row>
    <row r="51" spans="2:12" ht="15.75" customHeight="1">
      <c r="B51" s="281">
        <v>6.1</v>
      </c>
      <c r="C51" s="282">
        <v>6.1</v>
      </c>
      <c r="D51" s="226" t="s">
        <v>590</v>
      </c>
      <c r="E51" s="227"/>
      <c r="F51" s="268">
        <v>51580.58</v>
      </c>
      <c r="G51" s="268">
        <v>51580.58</v>
      </c>
      <c r="H51" s="249"/>
      <c r="J51" s="198"/>
      <c r="K51" s="198"/>
      <c r="L51" s="198"/>
    </row>
    <row r="52" spans="2:12" ht="15.75" customHeight="1">
      <c r="B52" s="367">
        <v>6.2</v>
      </c>
      <c r="C52" s="368"/>
      <c r="D52" s="196" t="s">
        <v>591</v>
      </c>
      <c r="E52" s="221"/>
      <c r="F52" s="285">
        <f>F51*F35</f>
        <v>673190013.11339998</v>
      </c>
      <c r="G52" s="285">
        <v>700178004.18100011</v>
      </c>
      <c r="H52" s="248"/>
      <c r="J52" s="198"/>
      <c r="K52" s="198"/>
      <c r="L52" s="198"/>
    </row>
    <row r="53" spans="2:12" ht="15.75" customHeight="1">
      <c r="B53" s="281">
        <v>6.2</v>
      </c>
      <c r="C53" s="282">
        <v>6.3</v>
      </c>
      <c r="D53" s="221" t="s">
        <v>579</v>
      </c>
      <c r="E53" s="221"/>
      <c r="F53" s="274">
        <f>F52/F34</f>
        <v>2.4150604660316405E-3</v>
      </c>
      <c r="G53" s="274">
        <v>2.5953043063049433E-3</v>
      </c>
      <c r="H53" s="248"/>
      <c r="I53" s="256"/>
      <c r="J53" s="198"/>
      <c r="K53" s="198"/>
      <c r="L53" s="198"/>
    </row>
    <row r="54" spans="2:12" ht="15.75" customHeight="1">
      <c r="B54" s="228"/>
      <c r="C54" s="228"/>
      <c r="D54" s="228"/>
      <c r="E54" s="228"/>
      <c r="F54" s="229"/>
      <c r="G54" s="229"/>
      <c r="J54" s="198"/>
    </row>
    <row r="55" spans="2:12" s="186" customFormat="1">
      <c r="C55" s="286"/>
      <c r="D55" s="287" t="s">
        <v>556</v>
      </c>
      <c r="E55" s="287"/>
      <c r="F55" s="339" t="s">
        <v>557</v>
      </c>
      <c r="G55" s="339"/>
      <c r="J55" s="288"/>
    </row>
    <row r="56" spans="2:12" s="186" customFormat="1">
      <c r="C56" s="286"/>
      <c r="D56" s="289" t="s">
        <v>592</v>
      </c>
      <c r="E56" s="287"/>
      <c r="F56" s="338" t="s">
        <v>558</v>
      </c>
      <c r="G56" s="339"/>
      <c r="J56" s="288"/>
    </row>
    <row r="57" spans="2:12" s="186" customFormat="1">
      <c r="C57" s="286"/>
      <c r="D57" s="289"/>
      <c r="E57" s="287"/>
      <c r="F57" s="290"/>
      <c r="G57" s="287"/>
      <c r="J57" s="288"/>
    </row>
    <row r="58" spans="2:12" s="186" customFormat="1">
      <c r="C58" s="286"/>
      <c r="D58" s="289"/>
      <c r="E58" s="287"/>
      <c r="F58" s="290"/>
      <c r="G58" s="287"/>
      <c r="J58" s="288"/>
    </row>
    <row r="59" spans="2:12" s="186" customFormat="1">
      <c r="C59" s="286"/>
      <c r="D59" s="289"/>
      <c r="E59" s="287"/>
      <c r="F59" s="290"/>
      <c r="G59" s="287"/>
      <c r="J59" s="288"/>
    </row>
    <row r="60" spans="2:12" s="186" customFormat="1" ht="14.25" customHeight="1">
      <c r="D60" s="291"/>
      <c r="E60" s="291"/>
      <c r="F60" s="292"/>
      <c r="G60" s="292"/>
    </row>
    <row r="61" spans="2:12" s="186" customFormat="1" ht="14.25" customHeight="1">
      <c r="B61" s="293"/>
      <c r="C61" s="293"/>
    </row>
    <row r="62" spans="2:12" s="186" customFormat="1" ht="14.25" customHeight="1">
      <c r="B62" s="293"/>
      <c r="C62" s="293"/>
    </row>
    <row r="63" spans="2:12" s="186" customFormat="1" ht="14.25" customHeight="1">
      <c r="B63" s="293"/>
      <c r="C63" s="293"/>
    </row>
    <row r="64" spans="2:12" s="186" customFormat="1" ht="14.25" customHeight="1">
      <c r="B64" s="293"/>
      <c r="C64" s="293"/>
    </row>
    <row r="65" spans="2:8" s="297" customFormat="1">
      <c r="B65" s="294" t="s">
        <v>595</v>
      </c>
      <c r="C65" s="295"/>
      <c r="D65" s="295"/>
      <c r="E65" s="295"/>
      <c r="F65" s="354" t="s">
        <v>596</v>
      </c>
      <c r="G65" s="354"/>
      <c r="H65" s="296"/>
    </row>
    <row r="66" spans="2:8" s="297" customFormat="1" ht="20.25" hidden="1" customHeight="1">
      <c r="B66" s="298" t="s">
        <v>598</v>
      </c>
      <c r="C66" s="275"/>
      <c r="D66" s="275"/>
      <c r="E66" s="275"/>
      <c r="F66" s="299"/>
      <c r="G66" s="300"/>
      <c r="H66" s="296"/>
    </row>
    <row r="67" spans="2:8" s="297" customFormat="1" ht="15.75" customHeight="1">
      <c r="B67" s="297" t="s">
        <v>597</v>
      </c>
      <c r="C67" s="276"/>
      <c r="D67" s="276"/>
      <c r="E67" s="276"/>
      <c r="G67" s="301"/>
      <c r="H67" s="296"/>
    </row>
    <row r="68" spans="2:8" s="186" customFormat="1" ht="14.25" customHeight="1">
      <c r="B68" s="293"/>
      <c r="C68" s="293"/>
    </row>
    <row r="69" spans="2:8" s="186" customFormat="1" ht="14.25" customHeight="1">
      <c r="B69" s="293"/>
      <c r="C69" s="293"/>
      <c r="D69" s="289"/>
      <c r="F69" s="340"/>
      <c r="G69" s="340"/>
    </row>
    <row r="70" spans="2:8" ht="14.25" customHeight="1">
      <c r="B70" s="230"/>
      <c r="C70" s="230"/>
      <c r="D70" s="277"/>
      <c r="E70" s="172"/>
      <c r="F70" s="341"/>
      <c r="G70" s="341"/>
    </row>
    <row r="71" spans="2:8" ht="16.5">
      <c r="B71" s="230"/>
      <c r="C71" s="230"/>
      <c r="D71" s="230"/>
      <c r="E71" s="230"/>
    </row>
    <row r="72" spans="2:8" ht="16.5">
      <c r="B72" s="231"/>
      <c r="C72" s="231"/>
      <c r="D72" s="231"/>
      <c r="E72" s="231"/>
    </row>
    <row r="73" spans="2:8" ht="16.5">
      <c r="B73" s="232"/>
      <c r="C73" s="232"/>
      <c r="D73" s="231"/>
      <c r="E73" s="231"/>
    </row>
    <row r="74" spans="2:8" ht="15.75">
      <c r="B74" s="233"/>
      <c r="C74" s="233"/>
    </row>
  </sheetData>
  <mergeCells count="33">
    <mergeCell ref="B1:G1"/>
    <mergeCell ref="F55:G55"/>
    <mergeCell ref="B36:C36"/>
    <mergeCell ref="B38:C38"/>
    <mergeCell ref="B42:C42"/>
    <mergeCell ref="B46:C46"/>
    <mergeCell ref="B50:C50"/>
    <mergeCell ref="B52:C52"/>
    <mergeCell ref="B48:C48"/>
    <mergeCell ref="B49:C49"/>
    <mergeCell ref="B32:C32"/>
    <mergeCell ref="B34:C34"/>
    <mergeCell ref="B18:D18"/>
    <mergeCell ref="B31:C31"/>
    <mergeCell ref="B28:C28"/>
    <mergeCell ref="B26:C26"/>
    <mergeCell ref="B2:G2"/>
    <mergeCell ref="B3:G3"/>
    <mergeCell ref="B4:G4"/>
    <mergeCell ref="B6:G6"/>
    <mergeCell ref="B7:G7"/>
    <mergeCell ref="E21:H21"/>
    <mergeCell ref="F56:G56"/>
    <mergeCell ref="F69:G69"/>
    <mergeCell ref="F70:G70"/>
    <mergeCell ref="B40:C40"/>
    <mergeCell ref="B35:C35"/>
    <mergeCell ref="B23:C23"/>
    <mergeCell ref="D23:E23"/>
    <mergeCell ref="B24:C24"/>
    <mergeCell ref="D24:E24"/>
    <mergeCell ref="B30:C30"/>
    <mergeCell ref="F65:G65"/>
  </mergeCells>
  <pageMargins left="0.70866141732283472" right="0.43307086614173229" top="0.39370078740157483" bottom="0.19685039370078741" header="0" footer="0"/>
  <pageSetup paperSize="9" scale="6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K2fdg8weqEZvY1P29k5CgM7WQf8=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s3njpwh47GkRKbUfG2lqJSigRR0=</DigestValue>
    </Reference>
  </SignedInfo>
  <SignatureValue>t1JKXJVRmA+bQ1MqqkUj/gglCLe/fIpIJQ1nz2mpdC4G/GupE5nnQlfCsWQZ5fIXSzhRZpl6QZpf
eNCqdpvElXUWu8Cfhp4q0X/MnPd1eQ5jvFQqrgggQXUBinWmgm6DHuPuLxkVi/DLd84nqD2jpy9G
7dyt8JIYvO1x0kEqQ6GFpG30iXGUXw9hXCi7pagZPYqoQjwBttpSgdmlHKJjHZ2J27Sze4xXfmEI
7kzu/5cZxbbi/+RxTLBZ3pcNFm32R/RAy8qK34nYpNKo15lPmeQQJ8yMsneOst+cY61VAz0LVfGZ
k2EoCYdgVYeFM6SBuxFjCN02pJxuYYtWVx60iw==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zhfSgkoBmjBAqGodBv9tL+0lqQA=</DigestValue>
      </Reference>
      <Reference URI="/xl/worksheets/sheet5.xml?ContentType=application/vnd.openxmlformats-officedocument.spreadsheetml.worksheet+xml">
        <DigestMethod Algorithm="http://www.w3.org/2000/09/xmldsig#sha1"/>
        <DigestValue>F+KxNgi3eo6odLVynVdH+c6Dkbc=</DigestValue>
      </Reference>
      <Reference URI="/xl/worksheets/sheet6.xml?ContentType=application/vnd.openxmlformats-officedocument.spreadsheetml.worksheet+xml">
        <DigestMethod Algorithm="http://www.w3.org/2000/09/xmldsig#sha1"/>
        <DigestValue>CW5EHYfP0EQlPuAYK5CWeX/iY8o=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eSJzehmAtXe2hF3u2gXgt2QYXVA=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5+0KITG7CNMeGGT36NhweP1wMGQ=</DigestValue>
      </Reference>
      <Reference URI="/xl/worksheets/sheet2.xml?ContentType=application/vnd.openxmlformats-officedocument.spreadsheetml.worksheet+xml">
        <DigestMethod Algorithm="http://www.w3.org/2000/09/xmldsig#sha1"/>
        <DigestValue>p6KzJElqlIfaLqIScKLlxQfBJQM=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fB4QIMcEW8h1XNcY7kFDQMdxDhI=</DigestValue>
      </Reference>
      <Reference URI="/xl/drawings/drawing1.xml?ContentType=application/vnd.openxmlformats-officedocument.drawing+xml">
        <DigestMethod Algorithm="http://www.w3.org/2000/09/xmldsig#sha1"/>
        <DigestValue>gxwk/NXVyB1ts5ngt0tg7xX1+W8=</DigestValue>
      </Reference>
      <Reference URI="/xl/workbook.xml?ContentType=application/vnd.openxmlformats-officedocument.spreadsheetml.sheet.main+xml">
        <DigestMethod Algorithm="http://www.w3.org/2000/09/xmldsig#sha1"/>
        <DigestValue>3kZirIpjB3XTI3fcFoV5ZcVd5BY=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PPkQ8oCijvdp+ir/+7o6cHaSrC4=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2025-12-15T07:05:32Z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2025-12-15T07:05:32Z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+8qT9rJnzVp19DVkvj4Xm+xsPSNDs0F5OF6qtzPN+/c=</DigestValue>
    </Reference>
    <Reference Type="http://www.w3.org/2000/09/xmldsig#Object" URI="#idOfficeObject">
      <DigestMethod Algorithm="http://www.w3.org/2001/04/xmlenc#sha256"/>
      <DigestValue>mMhDg13avR0TbmD76l16kdU9GVTCMpjhV3s+FEg/R0Q=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UnXtWavm5wNcSyzXKKTSwXiU8iEPWwFO0AfIl8lfTaI=</DigestValue>
    </Reference>
  </SignedInfo>
  <SignatureValue>59099al3ayCJgpOQm1ZDsql5+XYj6Wur6R+qoUrHCgv325gTjP3A1kdezpUIMFAbJoj97dXr9aVa
d4zUsHHsk/uNNDHungdQro5Hha+dsDDJUUlLOkXzbIGVmsrdewZw1/SYrJi+0rLPGVYcrZLEN4FZ
LYuH1HPGHCrm3VVuuw6rcQqtPe2Aq1JcrmVtyYv27Ego9+ZMPPWKXZuqIGuOAHo7syVtS5psinYR
ATr+C/25nOqcskH9ua24hCup8yCarYDHETdXwNCBuJK3f+eJTI6C1ena5tZ8d9oHDZqqIBeN6QYV
7fxZLT0WJaDF1Ya6lMfgeEsgUzuRou3TQV5kWg==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WvNeFT+RY51qhznTwWBImS72gF4Rgz8x2xP2psBlWDs=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PaThfS+5VIVg8xdrT5TqLfUYs17a1txur0aqSnFGAS0=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tEsL/qW5Wr0uoAjKzdRg/tvMJ5K43ms5k4I/tNEcLDc=</DigestValue>
      </Reference>
      <Reference URI="/xl/styles.xml?ContentType=application/vnd.openxmlformats-officedocument.spreadsheetml.styles+xml">
        <DigestMethod Algorithm="http://www.w3.org/2001/04/xmlenc#sha256"/>
        <DigestValue>KGb1+YZb6fz+AVZTi609lIV6fLYEFCLI1eLvRShSeiE=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S6WDMKOmoBeThrQB0yuEj7aHE+w8816oD7R2lKRIBhc=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rukH2gVAfMeXkzdVTT/FPJgebhI3c+UX99AIT0ZlbBo=</DigestValue>
      </Reference>
      <Reference URI="/xl/worksheets/sheet3.xml?ContentType=application/vnd.openxmlformats-officedocument.spreadsheetml.worksheet+xml">
        <DigestMethod Algorithm="http://www.w3.org/2001/04/xmlenc#sha256"/>
        <DigestValue>SLwUrbOYDJ9wPXHtrHlQtVLVByc+lXO4JgNThzpDE0w=</DigestValue>
      </Reference>
      <Reference URI="/xl/worksheets/sheet4.xml?ContentType=application/vnd.openxmlformats-officedocument.spreadsheetml.worksheet+xml">
        <DigestMethod Algorithm="http://www.w3.org/2001/04/xmlenc#sha256"/>
        <DigestValue>648awzbQ/Rfh/26MVce2UE0EEgI522S92sETR61j/hg=</DigestValue>
      </Reference>
      <Reference URI="/xl/worksheets/sheet5.xml?ContentType=application/vnd.openxmlformats-officedocument.spreadsheetml.worksheet+xml">
        <DigestMethod Algorithm="http://www.w3.org/2001/04/xmlenc#sha256"/>
        <DigestValue>jTC32rX4/6A+XyaODPgbZq0lAgRtnDCeEf+5bfmkJgg=</DigestValue>
      </Reference>
      <Reference URI="/xl/worksheets/sheet6.xml?ContentType=application/vnd.openxmlformats-officedocument.spreadsheetml.worksheet+xml">
        <DigestMethod Algorithm="http://www.w3.org/2001/04/xmlenc#sha256"/>
        <DigestValue>qi/WHhSMb5v1Qtgfn2BjmLG8qsEtyYdUSfoVjqFr/+U=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2025-12-15T07:16:45Z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2025-12-15T07:16:45Z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2024-11-18T01:58:14Z</cp:lastPrinted>
  <dcterms:created xsi:type="dcterms:W3CDTF">2014-09-25T08:23:57Z</dcterms:created>
  <dcterms:modified xsi:type="dcterms:W3CDTF">2025-12-15T06:53:05Z</dcterms:modified>
</cp:coreProperties>
</file>