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8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25" i="27" l="1"/>
  <c r="F20" i="27" s="1"/>
  <c r="F19" i="27" l="1"/>
  <c r="F18" i="27"/>
  <c r="G30" i="27"/>
  <c r="G31" i="27"/>
  <c r="G52" i="27" l="1"/>
  <c r="G53" i="27" s="1"/>
  <c r="G37" i="27" l="1"/>
  <c r="G39" i="27" s="1"/>
  <c r="G45" i="27" l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F21" i="27" l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<sst xmlns="http://schemas.openxmlformats.org/spreadsheetml/2006/main" count="1392" uniqueCount="601">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</sst>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0" t="s">
        <v>50</v>
      </c>
      <c r="B2" s="321"/>
      <c r="C2" s="321"/>
      <c r="D2" s="321"/>
      <c r="E2" s="321"/>
      <c r="F2" s="321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2" t="s">
        <v>51</v>
      </c>
      <c r="D3" s="322"/>
      <c r="E3" s="322"/>
      <c r="F3" s="322"/>
      <c r="G3" s="322"/>
      <c r="H3" s="322"/>
      <c r="I3" s="322"/>
      <c r="J3" s="322"/>
      <c r="K3" s="322"/>
      <c r="L3" s="322"/>
      <c r="M3" s="304" t="s">
        <v>23</v>
      </c>
      <c r="N3" s="312"/>
      <c r="O3" s="313" t="s">
        <v>24</v>
      </c>
      <c r="P3" s="314"/>
      <c r="Q3" s="304" t="s">
        <v>5</v>
      </c>
      <c r="R3" s="304"/>
      <c r="S3" s="312"/>
      <c r="T3" s="315"/>
      <c r="U3" s="306" t="s">
        <v>26</v>
      </c>
      <c r="V3" s="307"/>
      <c r="W3" s="308" t="s">
        <v>25</v>
      </c>
    </row>
    <row r="4" spans="1:23" ht="12.75" customHeight="1">
      <c r="A4" s="312" t="s">
        <v>27</v>
      </c>
      <c r="B4" s="304" t="s">
        <v>28</v>
      </c>
      <c r="C4" s="304" t="s">
        <v>29</v>
      </c>
      <c r="D4" s="304" t="s">
        <v>30</v>
      </c>
      <c r="E4" s="304" t="s">
        <v>31</v>
      </c>
      <c r="F4" s="304" t="s">
        <v>32</v>
      </c>
      <c r="G4" s="304" t="s">
        <v>33</v>
      </c>
      <c r="H4" s="316" t="s">
        <v>52</v>
      </c>
      <c r="I4" s="304" t="s">
        <v>34</v>
      </c>
      <c r="J4" s="315"/>
      <c r="K4" s="304" t="s">
        <v>35</v>
      </c>
      <c r="L4" s="304" t="s">
        <v>36</v>
      </c>
      <c r="M4" s="304" t="s">
        <v>35</v>
      </c>
      <c r="N4" s="304" t="s">
        <v>37</v>
      </c>
      <c r="O4" s="304" t="s">
        <v>35</v>
      </c>
      <c r="P4" s="304" t="s">
        <v>37</v>
      </c>
      <c r="Q4" s="304" t="s">
        <v>38</v>
      </c>
      <c r="R4" s="304" t="s">
        <v>39</v>
      </c>
      <c r="S4" s="304" t="s">
        <v>36</v>
      </c>
      <c r="T4" s="304" t="s">
        <v>39</v>
      </c>
      <c r="U4" s="316" t="s">
        <v>36</v>
      </c>
      <c r="V4" s="304" t="s">
        <v>39</v>
      </c>
      <c r="W4" s="309"/>
    </row>
    <row r="5" spans="1:23">
      <c r="A5" s="315"/>
      <c r="B5" s="315"/>
      <c r="C5" s="315"/>
      <c r="D5" s="315"/>
      <c r="E5" s="315"/>
      <c r="F5" s="315"/>
      <c r="G5" s="315"/>
      <c r="H5" s="317"/>
      <c r="I5" s="106" t="s">
        <v>40</v>
      </c>
      <c r="J5" s="106" t="s">
        <v>41</v>
      </c>
      <c r="K5" s="315"/>
      <c r="L5" s="315"/>
      <c r="M5" s="315"/>
      <c r="N5" s="315"/>
      <c r="O5" s="315"/>
      <c r="P5" s="315"/>
      <c r="Q5" s="311"/>
      <c r="R5" s="311"/>
      <c r="S5" s="315"/>
      <c r="T5" s="311"/>
      <c r="U5" s="317"/>
      <c r="V5" s="305"/>
      <c r="W5" s="31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8" t="s">
        <v>5</v>
      </c>
      <c r="B179" s="319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5" t="s">
        <v>210</v>
      </c>
      <c r="B1" s="325"/>
      <c r="C1" s="325"/>
      <c r="D1" s="325"/>
      <c r="E1" s="325"/>
      <c r="F1" s="325"/>
      <c r="G1" s="325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6" t="e">
        <f>#REF!</f>
        <v>#REF!</v>
      </c>
      <c r="C2" s="327"/>
      <c r="D2" s="327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8"/>
      <c r="C3" s="328"/>
      <c r="D3" s="328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9">
        <v>41948</v>
      </c>
      <c r="C4" s="329"/>
      <c r="D4" s="329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9">
        <v>41949</v>
      </c>
      <c r="C5" s="329"/>
      <c r="D5" s="329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8">
        <v>111000</v>
      </c>
      <c r="C6" s="328"/>
      <c r="D6" s="328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3">
        <f>+$B$6*$F$7/$C$7</f>
        <v>111000</v>
      </c>
      <c r="C8" s="323"/>
      <c r="D8" s="323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9" t="s">
        <v>226</v>
      </c>
      <c r="C9" s="329"/>
      <c r="D9" s="329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8" t="e">
        <f>VLOOKUP(I11,#REF!,4,0)*1000</f>
        <v>#REF!</v>
      </c>
      <c r="C11" s="328"/>
      <c r="D11" s="328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3" t="e">
        <f>+ ROUND((B11-B19)*F10/C10,0)</f>
        <v>#REF!</v>
      </c>
      <c r="C12" s="323"/>
      <c r="D12" s="323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4" t="s">
        <v>212</v>
      </c>
      <c r="C13" s="324"/>
      <c r="D13" s="324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3">
        <f>+IF($E$13=1,ROUNDDOWN($B$8*$F$10/$C$10,0),IF(MROUND($B$8*$F$10/$C$10,10)-($B$8*$F$10/$C$10)&gt;0,MROUND($B$8*$F$10/$C$10,10)-10,MROUND($B$8*$F$10/$C$10,10)))</f>
        <v>55500</v>
      </c>
      <c r="C14" s="323"/>
      <c r="D14" s="323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3">
        <f>ROUNDDOWN($B$8*$F$10/$C$10,0)-B14</f>
        <v>0</v>
      </c>
      <c r="C15" s="323"/>
      <c r="D15" s="323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4" t="s">
        <v>223</v>
      </c>
      <c r="C16" s="324"/>
      <c r="D16" s="324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8">
        <v>10000</v>
      </c>
      <c r="C17" s="328"/>
      <c r="D17" s="328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3">
        <f>+IF($E$16=1,B17*B15,0)</f>
        <v>0</v>
      </c>
      <c r="C18" s="323"/>
      <c r="D18" s="323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8">
        <v>10000</v>
      </c>
      <c r="C19" s="328"/>
      <c r="D19" s="328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3">
        <f>+B19*B14</f>
        <v>555000000</v>
      </c>
      <c r="C20" s="323"/>
      <c r="D20" s="323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9"/>
      <c r="C21" s="329"/>
      <c r="D21" s="329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0" t="s">
        <v>241</v>
      </c>
      <c r="F23" s="330"/>
      <c r="G23" s="330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1" zoomScaleNormal="100" workbookViewId="0">
      <selection activeCell="G51" sqref="G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54" t="s">
        <v>563</v>
      </c>
      <c r="D1" s="354"/>
      <c r="E1" s="354"/>
      <c r="F1" s="354"/>
      <c r="G1" s="354"/>
      <c r="H1" s="354"/>
    </row>
    <row r="2" spans="3:8" ht="15.75" customHeight="1">
      <c r="C2" s="351" t="s">
        <v>564</v>
      </c>
      <c r="D2" s="351"/>
      <c r="E2" s="351"/>
      <c r="F2" s="351"/>
      <c r="G2" s="351"/>
      <c r="H2" s="351"/>
    </row>
    <row r="3" spans="3:8" ht="19.5" customHeight="1">
      <c r="C3" s="352" t="s">
        <v>582</v>
      </c>
      <c r="D3" s="352"/>
      <c r="E3" s="352"/>
      <c r="F3" s="352"/>
      <c r="G3" s="352"/>
      <c r="H3" s="352"/>
    </row>
    <row r="4" spans="3:8" ht="18" customHeight="1">
      <c r="C4" s="353" t="s">
        <v>565</v>
      </c>
      <c r="D4" s="353"/>
      <c r="E4" s="353"/>
      <c r="F4" s="353"/>
      <c r="G4" s="353"/>
      <c r="H4" s="353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54" t="s">
        <v>566</v>
      </c>
      <c r="D6" s="354"/>
      <c r="E6" s="354"/>
      <c r="F6" s="354"/>
      <c r="G6" s="354"/>
      <c r="H6" s="354"/>
    </row>
    <row r="7" spans="3:8" ht="15.75" customHeight="1">
      <c r="C7" s="354" t="s">
        <v>567</v>
      </c>
      <c r="D7" s="354"/>
      <c r="E7" s="354"/>
      <c r="F7" s="354"/>
      <c r="G7" s="354"/>
      <c r="H7" s="354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75" t="s">
        <v>572</v>
      </c>
      <c r="D18" s="375"/>
      <c r="E18" s="375"/>
      <c r="F18" s="161" t="str">
        <f>"Từ ngày "&amp;TEXT(H25+1,"dd/mm/yyyy")&amp;" đến "&amp;TEXT(G25,"dd/mm/yyyy")</f>
        <v>Từ ngày 24/11/2025 đến 30/11/2025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24/11/2025 to 30/11/2025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45992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45992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55" t="s">
        <v>531</v>
      </c>
      <c r="D23" s="356"/>
      <c r="E23" s="357" t="s">
        <v>541</v>
      </c>
      <c r="F23" s="356"/>
      <c r="G23" s="275" t="s">
        <v>542</v>
      </c>
      <c r="H23" s="276" t="s">
        <v>560</v>
      </c>
      <c r="J23" s="178"/>
      <c r="M23" s="181"/>
    </row>
    <row r="24" spans="3:13" ht="15.75" customHeight="1">
      <c r="C24" s="358" t="s">
        <v>27</v>
      </c>
      <c r="D24" s="359"/>
      <c r="E24" s="360" t="s">
        <v>330</v>
      </c>
      <c r="F24" s="361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45991</v>
      </c>
      <c r="H25" s="186">
        <v>45984</v>
      </c>
      <c r="I25" s="187"/>
      <c r="J25" s="178"/>
      <c r="M25" s="181"/>
    </row>
    <row r="26" spans="3:13" ht="15.75" customHeight="1">
      <c r="C26" s="349" t="s">
        <v>574</v>
      </c>
      <c r="D26" s="350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47">
        <v>1</v>
      </c>
      <c r="D28" s="348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62">
        <v>1.1000000000000001</v>
      </c>
      <c r="D30" s="363"/>
      <c r="E30" s="203" t="s">
        <v>584</v>
      </c>
      <c r="F30" s="204"/>
      <c r="G30" s="162">
        <f>H34</f>
        <v>760094551788</v>
      </c>
      <c r="H30" s="162">
        <v>748900876035</v>
      </c>
      <c r="I30" s="205"/>
      <c r="J30" s="206"/>
      <c r="K30" s="205"/>
      <c r="L30" s="205"/>
      <c r="M30" s="181"/>
    </row>
    <row r="31" spans="3:13" ht="15.75" customHeight="1">
      <c r="C31" s="344">
        <v>1.2</v>
      </c>
      <c r="D31" s="345"/>
      <c r="E31" s="207" t="s">
        <v>585</v>
      </c>
      <c r="F31" s="208"/>
      <c r="G31" s="252">
        <f>H35</f>
        <v>14555.96</v>
      </c>
      <c r="H31" s="252">
        <v>14502.95</v>
      </c>
      <c r="I31" s="205"/>
      <c r="J31" s="206"/>
      <c r="K31" s="205"/>
      <c r="L31" s="205"/>
      <c r="M31" s="181"/>
    </row>
    <row r="32" spans="3:13" ht="15.75" customHeight="1">
      <c r="C32" s="347">
        <v>2</v>
      </c>
      <c r="D32" s="348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62">
        <v>2.1</v>
      </c>
      <c r="D34" s="363"/>
      <c r="E34" s="203" t="s">
        <v>586</v>
      </c>
      <c r="F34" s="204"/>
      <c r="G34" s="162">
        <v>767592599428</v>
      </c>
      <c r="H34" s="162">
        <v>760094551788</v>
      </c>
      <c r="I34" s="205"/>
      <c r="J34" s="206"/>
      <c r="K34" s="205"/>
      <c r="L34" s="205"/>
      <c r="M34" s="211"/>
    </row>
    <row r="35" spans="3:13" ht="15.75" customHeight="1">
      <c r="C35" s="344">
        <v>2.2000000000000002</v>
      </c>
      <c r="D35" s="345"/>
      <c r="E35" s="212" t="s">
        <v>587</v>
      </c>
      <c r="F35" s="202"/>
      <c r="G35" s="252">
        <v>14551.71</v>
      </c>
      <c r="H35" s="252">
        <v>14555.96</v>
      </c>
      <c r="I35" s="205"/>
      <c r="J35" s="206"/>
      <c r="K35" s="205"/>
      <c r="L35" s="205"/>
    </row>
    <row r="36" spans="3:13" ht="15.75" customHeight="1">
      <c r="C36" s="364">
        <v>3</v>
      </c>
      <c r="D36" s="365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7498047640</v>
      </c>
      <c r="H37" s="293">
        <v>11193675753</v>
      </c>
      <c r="I37" s="205"/>
      <c r="J37" s="206"/>
      <c r="K37" s="205"/>
      <c r="L37" s="205"/>
    </row>
    <row r="38" spans="3:13" ht="15.75" customHeight="1">
      <c r="C38" s="366">
        <v>3.1</v>
      </c>
      <c r="D38" s="367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-253484023</v>
      </c>
      <c r="H39" s="293">
        <v>2692884074</v>
      </c>
      <c r="I39" s="205"/>
      <c r="J39" s="206"/>
      <c r="K39" s="205"/>
      <c r="L39" s="205"/>
    </row>
    <row r="40" spans="3:13" ht="15.75" customHeight="1">
      <c r="C40" s="342">
        <v>3.2</v>
      </c>
      <c r="D40" s="343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7751531663</v>
      </c>
      <c r="H41" s="293">
        <v>8500791679</v>
      </c>
      <c r="I41" s="205"/>
      <c r="J41" s="270"/>
      <c r="K41" s="205"/>
      <c r="L41" s="205"/>
    </row>
    <row r="42" spans="3:13" ht="15.75" customHeight="1">
      <c r="C42" s="342">
        <v>3.3</v>
      </c>
      <c r="D42" s="343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64">
        <v>4</v>
      </c>
      <c r="D44" s="368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-2.9197661988633605E-4</v>
      </c>
      <c r="H45" s="259">
        <v>3.655118441420413E-3</v>
      </c>
      <c r="I45" s="195"/>
      <c r="J45" s="206"/>
      <c r="K45" s="205"/>
      <c r="L45" s="205"/>
    </row>
    <row r="46" spans="3:13" ht="15.75" customHeight="1">
      <c r="C46" s="364">
        <v>5</v>
      </c>
      <c r="D46" s="368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73">
        <v>5.0999999999999996</v>
      </c>
      <c r="D48" s="374"/>
      <c r="E48" s="234" t="s">
        <v>588</v>
      </c>
      <c r="F48" s="204"/>
      <c r="G48" s="295">
        <v>769159725462</v>
      </c>
      <c r="H48" s="295">
        <v>769159725462</v>
      </c>
      <c r="I48" s="205"/>
      <c r="J48" s="206"/>
      <c r="K48" s="205"/>
      <c r="L48" s="205"/>
    </row>
    <row r="49" spans="3:12" ht="15.75" customHeight="1">
      <c r="C49" s="373">
        <v>5.2</v>
      </c>
      <c r="D49" s="374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71">
        <v>6</v>
      </c>
      <c r="D50" s="372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73">
        <v>6.1</v>
      </c>
      <c r="D51" s="374">
        <v>6.1</v>
      </c>
      <c r="E51" s="239" t="s">
        <v>596</v>
      </c>
      <c r="F51" s="240"/>
      <c r="G51" s="294">
        <v>234914.37</v>
      </c>
      <c r="H51" s="294">
        <v>234914.37</v>
      </c>
      <c r="I51" s="269"/>
      <c r="J51" s="206"/>
      <c r="K51" s="205"/>
      <c r="L51" s="205"/>
    </row>
    <row r="52" spans="3:12" ht="15.75" customHeight="1">
      <c r="C52" s="373">
        <v>6.2</v>
      </c>
      <c r="D52" s="374"/>
      <c r="E52" s="203" t="s">
        <v>590</v>
      </c>
      <c r="F52" s="234"/>
      <c r="G52" s="264">
        <f>G51*G35</f>
        <v>3418405787.0726995</v>
      </c>
      <c r="H52" s="264">
        <v>3419404173.1451998</v>
      </c>
      <c r="I52" s="268"/>
      <c r="J52" s="206"/>
      <c r="K52" s="205"/>
      <c r="L52" s="205"/>
    </row>
    <row r="53" spans="3:12" ht="15.75" customHeight="1" thickBot="1">
      <c r="C53" s="369">
        <v>6.2</v>
      </c>
      <c r="D53" s="370">
        <v>6.3</v>
      </c>
      <c r="E53" s="241" t="s">
        <v>594</v>
      </c>
      <c r="F53" s="241"/>
      <c r="G53" s="265">
        <f>G52/G34</f>
        <v>4.453411600919617E-3</v>
      </c>
      <c r="H53" s="265">
        <v>4.4986563383484363E-3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39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46" t="s">
        <v>598</v>
      </c>
      <c r="H65" s="346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41"/>
      <c r="H69" s="341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G56:H56"/>
    <mergeCell ref="G68:H68"/>
    <mergeCell ref="G69:H69"/>
    <mergeCell ref="C40:D40"/>
    <mergeCell ref="C35:D35"/>
    <mergeCell ref="G65:H6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0mPAU08fehG/fYlOPG/nftCqiQs=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ZdMyr2Lu2sHifTeHLvtnV8daqlo=</DigestValue>
    </Reference>
  </SignedInfo>
  <SignatureValue>C2PFXKCzUb+LBYJBxXTMmI4fN950ymLEdbAcAXL15SIBDkqb6Ko+3s9gIT9U9loRkusUqj5XDfWF
jYZVSsFiepTqSd4PHhRW07Swi73I9oE55Cvw5qamvAOzKXezs2bf272wHbDlF2cSHUmogXwL22QC
kzzmwAzXTOconRpQEGhsZIkI7Kla2/gyy7E65DdX4P2aiQeQVeqWQdj9vtEIkPqGyftnM/Pf474I
67cEpDg/Uzl8M2o2ajkCDdzK7aXbri3u90c8iEVUi9pAIbquX5Ub3+VNMmt3U0ybV84fr7fn1VYM
L3P+QAtpSwsVMhrSkUR4rLd1qK4u5O3ert8UQg==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WpAtH/t/ksT/5aHcJSJ081s+2kw=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3Cn6Sab8o5UlOC3kAPizMHzD1sQ=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1MIUj87Ag7u+RJ2gpqbX28o1/Q0=</DigestValue>
      </Reference>
      <Reference URI="/xl/worksheets/sheet2.xml?ContentType=application/vnd.openxmlformats-officedocument.spreadsheetml.worksheet+xml">
        <DigestMethod Algorithm="http://www.w3.org/2000/09/xmldsig#sha1"/>
        <DigestValue>9clU5WxZLsJMgRmNIxjFUJZHe8M=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hBvSZN3pH1fzU0WjMRG2PHK8M8M=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G9hoHzQ9wLTqBXYCM3mFK45v24U=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2025-12-01T03:47:53Z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2025-12-01T03:47:53Z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LhH+FgVhL21Piwrjv8B7/cyI4OKhn1+TAu/ZplgGbmk=</DigestValue>
    </Reference>
    <Reference Type="http://www.w3.org/2000/09/xmldsig#Object" URI="#idOfficeObject">
      <DigestMethod Algorithm="http://www.w3.org/2001/04/xmlenc#sha256"/>
      <DigestValue>FAouhI2iUNNHWee6HNqvOuB/UzrgsU7lYt1Rjlf9a8M=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HARD+EthIVXaYwm2bnHMpBfQ40kDcI6bAyZi+yiFBKU=</DigestValue>
    </Reference>
  </SignedInfo>
  <SignatureValue>yvPjauNjBY+lrUyoAvA6vWg0dTfphkyUDuJd1jGFWY+o3qaeWlpTRpE/pGxDPVk5BcQ77zn5S4Ul
iHZFpEQvpH7wS6D2DHDTtVhwEmj6gCAw7Hc0aTQCgwXlxQg7mwQj38IKeGZVFNeaeN/p+KJtuW7W
15p6O4SkDJHGyBE0eJPL792qa50LHCTv1FUVJzvu+ru2yh9IAuEq7PysH1zOs7Yxwrcq+tzHIIPC
9SYHM3aYuU5LFSiYnXb8vmmKsVon4Sm4wmjojHwU7u9ZZjgT20YbLD7AJP7FGCQNGckztiNCV/Qo
KMOhhjloMdomHBioGjFpX0KXTUux78LFqbMYsA==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I34n1pyTlPIVF26Ki7z9kzhcT7AS/B4KbIO/9fxt29Q=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bzcWOZgnRNUcTl5g6hHuBOof4+5b3IAPuA6oScgJk+4=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r8i+OzvSs6Ho7NYV39TpQwBU8qw0dlkgOS4zxs+LcoU=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PhP7EcNKcpBvpdVbHz1llfBWeizIQehahWk4D9TaZwM=</DigestValue>
      </Reference>
      <Reference URI="/xl/worksheets/sheet3.xml?ContentType=application/vnd.openxmlformats-officedocument.spreadsheetml.worksheet+xml">
        <DigestMethod Algorithm="http://www.w3.org/2001/04/xmlenc#sha256"/>
        <DigestValue>fsshSjejURgsjIBg/FzavEpOjUirTf9BtRUD9NO5F18=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sRUT7TGA3R3q8maPX25C+RO7SfW6fqw7Awcrre3bgBk=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2025-12-01T09:46:59Z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2025-12-01T09:46:59Z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2025-12-01T03:13:23Z</dcterms:modified>
</cp:coreProperties>
</file>