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<sst xmlns="http://schemas.openxmlformats.org/spreadsheetml/2006/main" count="1392" uniqueCount="599">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</sst>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70" fontId="173" fillId="0" borderId="0" xfId="457" applyFont="1" applyFill="1" applyBorder="1" applyAlignment="1">
      <alignment vertical="center"/>
    </xf>
    <xf numFmtId="170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70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23" t="s">
        <v>23</v>
      </c>
      <c r="N3" s="330"/>
      <c r="O3" s="337" t="s">
        <v>24</v>
      </c>
      <c r="P3" s="338"/>
      <c r="Q3" s="323" t="s">
        <v>5</v>
      </c>
      <c r="R3" s="323"/>
      <c r="S3" s="330"/>
      <c r="T3" s="325"/>
      <c r="U3" s="332" t="s">
        <v>26</v>
      </c>
      <c r="V3" s="333"/>
      <c r="W3" s="334" t="s">
        <v>25</v>
      </c>
    </row>
    <row r="4" spans="1:23" ht="12.75" customHeight="1">
      <c r="A4" s="330" t="s">
        <v>27</v>
      </c>
      <c r="B4" s="323" t="s">
        <v>28</v>
      </c>
      <c r="C4" s="323" t="s">
        <v>29</v>
      </c>
      <c r="D4" s="323" t="s">
        <v>30</v>
      </c>
      <c r="E4" s="323" t="s">
        <v>31</v>
      </c>
      <c r="F4" s="323" t="s">
        <v>32</v>
      </c>
      <c r="G4" s="323" t="s">
        <v>33</v>
      </c>
      <c r="H4" s="326" t="s">
        <v>52</v>
      </c>
      <c r="I4" s="323" t="s">
        <v>34</v>
      </c>
      <c r="J4" s="325"/>
      <c r="K4" s="323" t="s">
        <v>35</v>
      </c>
      <c r="L4" s="323" t="s">
        <v>36</v>
      </c>
      <c r="M4" s="323" t="s">
        <v>35</v>
      </c>
      <c r="N4" s="323" t="s">
        <v>37</v>
      </c>
      <c r="O4" s="323" t="s">
        <v>35</v>
      </c>
      <c r="P4" s="323" t="s">
        <v>37</v>
      </c>
      <c r="Q4" s="323" t="s">
        <v>38</v>
      </c>
      <c r="R4" s="323" t="s">
        <v>39</v>
      </c>
      <c r="S4" s="323" t="s">
        <v>36</v>
      </c>
      <c r="T4" s="323" t="s">
        <v>39</v>
      </c>
      <c r="U4" s="326" t="s">
        <v>36</v>
      </c>
      <c r="V4" s="323" t="s">
        <v>39</v>
      </c>
      <c r="W4" s="335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4"/>
      <c r="R5" s="324"/>
      <c r="S5" s="325"/>
      <c r="T5" s="324"/>
      <c r="U5" s="327"/>
      <c r="V5" s="331"/>
      <c r="W5" s="33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4" t="s">
        <v>210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5" t="e">
        <f>#REF!</f>
        <v>#REF!</v>
      </c>
      <c r="C2" s="346"/>
      <c r="D2" s="34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3"/>
      <c r="C3" s="343"/>
      <c r="D3" s="34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3">
        <v>111000</v>
      </c>
      <c r="C6" s="343"/>
      <c r="D6" s="34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1">
        <f>+$B$6*$F$7/$C$7</f>
        <v>111000</v>
      </c>
      <c r="C8" s="341"/>
      <c r="D8" s="34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3" t="e">
        <f>VLOOKUP(I11,#REF!,4,0)*1000</f>
        <v>#REF!</v>
      </c>
      <c r="C11" s="343"/>
      <c r="D11" s="34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1" t="e">
        <f>+ ROUND((B11-B19)*F10/C10,0)</f>
        <v>#REF!</v>
      </c>
      <c r="C12" s="341"/>
      <c r="D12" s="34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2" t="s">
        <v>212</v>
      </c>
      <c r="C13" s="342"/>
      <c r="D13" s="34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1">
        <f>+IF($E$13=1,ROUNDDOWN($B$8*$F$10/$C$10,0),IF(MROUND($B$8*$F$10/$C$10,10)-($B$8*$F$10/$C$10)&gt;0,MROUND($B$8*$F$10/$C$10,10)-10,MROUND($B$8*$F$10/$C$10,10)))</f>
        <v>55500</v>
      </c>
      <c r="C14" s="341"/>
      <c r="D14" s="34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1">
        <f>ROUNDDOWN($B$8*$F$10/$C$10,0)-B14</f>
        <v>0</v>
      </c>
      <c r="C15" s="341"/>
      <c r="D15" s="34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2" t="s">
        <v>223</v>
      </c>
      <c r="C16" s="342"/>
      <c r="D16" s="34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3">
        <v>10000</v>
      </c>
      <c r="C17" s="343"/>
      <c r="D17" s="34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1">
        <f>+IF($E$16=1,B17*B15,0)</f>
        <v>0</v>
      </c>
      <c r="C18" s="341"/>
      <c r="D18" s="34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3">
        <v>10000</v>
      </c>
      <c r="C19" s="343"/>
      <c r="D19" s="34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1">
        <f>+B19*B14</f>
        <v>555000000</v>
      </c>
      <c r="C20" s="341"/>
      <c r="D20" s="34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zoomScale="93" zoomScaleNormal="93" workbookViewId="0">
      <selection activeCell="F57" sqref="F5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5" t="s">
        <v>561</v>
      </c>
      <c r="B1" s="355"/>
      <c r="C1" s="355"/>
      <c r="D1" s="355"/>
      <c r="E1" s="355"/>
      <c r="F1" s="355"/>
    </row>
    <row r="2" spans="1:6" ht="15.75" customHeight="1">
      <c r="A2" s="379" t="s">
        <v>562</v>
      </c>
      <c r="B2" s="379"/>
      <c r="C2" s="379"/>
      <c r="D2" s="379"/>
      <c r="E2" s="379"/>
      <c r="F2" s="379"/>
    </row>
    <row r="3" spans="1:6" ht="19.5" customHeight="1">
      <c r="A3" s="380" t="s">
        <v>580</v>
      </c>
      <c r="B3" s="380"/>
      <c r="C3" s="380"/>
      <c r="D3" s="380"/>
      <c r="E3" s="380"/>
      <c r="F3" s="380"/>
    </row>
    <row r="4" spans="1:6" ht="18" customHeight="1">
      <c r="A4" s="381" t="s">
        <v>563</v>
      </c>
      <c r="B4" s="381"/>
      <c r="C4" s="381"/>
      <c r="D4" s="381"/>
      <c r="E4" s="381"/>
      <c r="F4" s="38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5" t="s">
        <v>564</v>
      </c>
      <c r="B6" s="355"/>
      <c r="C6" s="355"/>
      <c r="D6" s="355"/>
      <c r="E6" s="355"/>
      <c r="F6" s="355"/>
    </row>
    <row r="7" spans="1:6" ht="15.75" customHeight="1">
      <c r="A7" s="355" t="s">
        <v>565</v>
      </c>
      <c r="B7" s="355"/>
      <c r="C7" s="355"/>
      <c r="D7" s="355"/>
      <c r="E7" s="355"/>
      <c r="F7" s="35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4" t="s">
        <v>570</v>
      </c>
      <c r="B18" s="374"/>
      <c r="C18" s="374"/>
      <c r="D18" s="161" t="str">
        <f>"Từ ngày "&amp;TEXT(F25+1,"dd/mm/yyyy")&amp;" đến "&amp;TEXT(E25,"dd/mm/yyyy")</f>
        <v>Từ ngày 01/12/2025 đến 07/12/2025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01/12/2025 to 07/12/2025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45999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45999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2" t="s">
        <v>531</v>
      </c>
      <c r="B23" s="383"/>
      <c r="C23" s="384" t="s">
        <v>541</v>
      </c>
      <c r="D23" s="383"/>
      <c r="E23" s="179" t="s">
        <v>542</v>
      </c>
      <c r="F23" s="261" t="s">
        <v>542</v>
      </c>
      <c r="I23" s="180"/>
    </row>
    <row r="24" spans="1:9" ht="15.75" customHeight="1">
      <c r="A24" s="385" t="s">
        <v>27</v>
      </c>
      <c r="B24" s="386"/>
      <c r="C24" s="387" t="s">
        <v>330</v>
      </c>
      <c r="D24" s="38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45998</v>
      </c>
      <c r="F25" s="186">
        <v>45991</v>
      </c>
      <c r="G25" s="187"/>
      <c r="I25" s="180"/>
    </row>
    <row r="26" spans="1:9" ht="15.75" customHeight="1">
      <c r="A26" s="377" t="s">
        <v>572</v>
      </c>
      <c r="B26" s="378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0">
        <v>1</v>
      </c>
      <c r="B28" s="371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2">
        <v>1.1000000000000001</v>
      </c>
      <c r="B30" s="373"/>
      <c r="C30" s="202" t="s">
        <v>582</v>
      </c>
      <c r="D30" s="203"/>
      <c r="E30" s="162">
        <f>F34</f>
        <v>128656651091</v>
      </c>
      <c r="F30" s="271">
        <v>124006991985</v>
      </c>
      <c r="G30" s="204"/>
      <c r="H30" s="204"/>
      <c r="I30" s="180"/>
    </row>
    <row r="31" spans="1:9" ht="15.75" customHeight="1">
      <c r="A31" s="375">
        <v>1.2</v>
      </c>
      <c r="B31" s="376"/>
      <c r="C31" s="205" t="s">
        <v>583</v>
      </c>
      <c r="D31" s="206"/>
      <c r="E31" s="249">
        <f>F35</f>
        <v>14944.53</v>
      </c>
      <c r="F31" s="272">
        <v>14962.8</v>
      </c>
      <c r="G31" s="204"/>
      <c r="H31" s="204"/>
      <c r="I31" s="180"/>
    </row>
    <row r="32" spans="1:9" ht="15.75" customHeight="1">
      <c r="A32" s="370">
        <v>2</v>
      </c>
      <c r="B32" s="371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2">
        <v>2.1</v>
      </c>
      <c r="B34" s="373"/>
      <c r="C34" s="202" t="s">
        <v>584</v>
      </c>
      <c r="D34" s="203"/>
      <c r="E34" s="162">
        <v>127786662059</v>
      </c>
      <c r="F34" s="271">
        <v>128656651091</v>
      </c>
      <c r="G34" s="204"/>
      <c r="H34" s="204"/>
      <c r="I34" s="209"/>
    </row>
    <row r="35" spans="1:9" ht="15.75" customHeight="1">
      <c r="A35" s="375">
        <v>2.2000000000000002</v>
      </c>
      <c r="B35" s="376"/>
      <c r="C35" s="210" t="s">
        <v>585</v>
      </c>
      <c r="D35" s="201"/>
      <c r="E35" s="249">
        <v>14870.63</v>
      </c>
      <c r="F35" s="272">
        <v>14944.53</v>
      </c>
      <c r="G35" s="204"/>
      <c r="H35" s="204"/>
    </row>
    <row r="36" spans="1:9" ht="15.75" customHeight="1">
      <c r="A36" s="357">
        <v>3</v>
      </c>
      <c r="B36" s="358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-869989032</v>
      </c>
      <c r="F37" s="276">
        <v>4649659106</v>
      </c>
      <c r="G37" s="204"/>
      <c r="H37" s="204"/>
    </row>
    <row r="38" spans="1:9" ht="15.75" customHeight="1">
      <c r="A38" s="359">
        <v>3.1</v>
      </c>
      <c r="B38" s="360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-634902752</v>
      </c>
      <c r="F39" s="277">
        <v>-163609989</v>
      </c>
      <c r="G39" s="204"/>
      <c r="H39" s="204"/>
    </row>
    <row r="40" spans="1:9" ht="15.75" customHeight="1">
      <c r="A40" s="361">
        <v>3.2</v>
      </c>
      <c r="B40" s="362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-235086280</v>
      </c>
      <c r="F41" s="276">
        <v>4813269095</v>
      </c>
      <c r="G41" s="204"/>
      <c r="H41" s="204"/>
    </row>
    <row r="42" spans="1:9" ht="15.75" customHeight="1">
      <c r="A42" s="361">
        <v>3.3</v>
      </c>
      <c r="B42" s="362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57">
        <v>4</v>
      </c>
      <c r="B44" s="363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-4.9449531032424998E-3</v>
      </c>
      <c r="F45" s="282">
        <v>-1.2210281498113984E-3</v>
      </c>
      <c r="G45" s="195"/>
      <c r="H45" s="204"/>
    </row>
    <row r="46" spans="1:9" ht="15.75" customHeight="1">
      <c r="A46" s="357">
        <v>5</v>
      </c>
      <c r="B46" s="363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68">
        <v>5.0999999999999996</v>
      </c>
      <c r="B48" s="369"/>
      <c r="C48" s="234" t="s">
        <v>586</v>
      </c>
      <c r="D48" s="203"/>
      <c r="E48" s="300">
        <v>166028514411</v>
      </c>
      <c r="F48" s="301">
        <v>167196295541</v>
      </c>
      <c r="H48" s="204"/>
    </row>
    <row r="49" spans="1:12" ht="15.75" customHeight="1">
      <c r="A49" s="368">
        <v>5.2</v>
      </c>
      <c r="B49" s="369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66">
        <v>6</v>
      </c>
      <c r="B50" s="367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68">
        <v>6.1</v>
      </c>
      <c r="B51" s="369">
        <v>6.1</v>
      </c>
      <c r="C51" s="239" t="s">
        <v>594</v>
      </c>
      <c r="D51" s="240"/>
      <c r="E51" s="269">
        <v>27635.09</v>
      </c>
      <c r="F51" s="269">
        <v>27635.09</v>
      </c>
      <c r="G51" s="289"/>
      <c r="H51" s="204"/>
    </row>
    <row r="52" spans="1:12" ht="15.75" customHeight="1">
      <c r="A52" s="368">
        <v>6.2</v>
      </c>
      <c r="B52" s="369"/>
      <c r="C52" s="202" t="s">
        <v>588</v>
      </c>
      <c r="D52" s="234"/>
      <c r="E52" s="290">
        <f>E35*E51</f>
        <v>410951198.40669996</v>
      </c>
      <c r="F52" s="269">
        <v>412993431.55770004</v>
      </c>
      <c r="G52" s="288"/>
      <c r="H52" s="204"/>
    </row>
    <row r="53" spans="1:12" ht="15.75" customHeight="1" thickBot="1">
      <c r="A53" s="364">
        <v>6.2</v>
      </c>
      <c r="B53" s="365">
        <v>6.3</v>
      </c>
      <c r="C53" s="241" t="s">
        <v>593</v>
      </c>
      <c r="D53" s="241"/>
      <c r="E53" s="270">
        <f>E52/E34</f>
        <v>3.2159162136730741E-3</v>
      </c>
      <c r="F53" s="270">
        <v>3.21004338334274E-3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89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90" t="s">
        <v>596</v>
      </c>
      <c r="F63" s="390"/>
      <c r="G63" s="308"/>
      <c r="H63" s="312"/>
      <c r="I63" s="313"/>
      <c r="J63" s="314"/>
      <c r="K63" s="315"/>
      <c r="L63" s="315"/>
    </row>
    <row r="64" spans="1:12" s="307" customFormat="1" ht="15.75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E56:F56"/>
    <mergeCell ref="E63:F63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p+495BgOWV3YggzaLz2hiqUXyy4=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quuhNWZAZg6WCdwNJ7vV99JBUGI=</DigestValue>
    </Reference>
  </SignedInfo>
  <SignatureValue>Zlu5nhWXM9ql0fGXVVKhIduaPA3tgSIiatKZikVerpHvHGzpuWVpqGoTd0Hv/9IpN9seSYRrjXvb
wzJsbyBuVcSEPkB95TsRuFvHmHao17al7FoVx7T5Qrcluz8beWuWbNNSW8DwbktucxYxVQ6ML/2i
S7hPx92aqCfE0uHQBVovW7BvtRiVfd6n9PdngWB9r5HEz2DnkoOHOUT8fiua3XB1ZnGrUDOgtue9
BS2IeqaNDJ2yE1i7IcV7AHUyAipNPZbeJVV7beMxGoCiW8w1NGvy6mJwQ2QvCJzoY75yxAqNVCUr
zGiV4iErh7fo2sXH0xE5Yn2+kldvzoFIeC3X4A==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gmW0j0+2FTnX4yhkfTBzQtMX1x8=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Bt/Cn6qjOnNVW8g82lWFXjj0ol8=</DigestValue>
      </Reference>
      <Reference URI="/xl/worksheets/sheet2.xml?ContentType=application/vnd.openxmlformats-officedocument.spreadsheetml.worksheet+xml">
        <DigestMethod Algorithm="http://www.w3.org/2000/09/xmldsig#sha1"/>
        <DigestValue>c8wEgBRWxttHiIkjPxeEoxp359A=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8oKwtipA/tgpD39TNtpqT2WIwpg=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2025-12-08T04:06:30Z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2025-12-08T04:06:30Z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farj3mkTvOpqdkKRI3pPCzoAzyQT7fBV7TJIZiaSfU0=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FpaHGaHzCjszXWIE6q+ThG7EfoleX4d3kuYRU4uB1SI=</DigestValue>
    </Reference>
  </SignedInfo>
  <SignatureValue>OBqCHqtLnJNiXEApWJTJ2jOSu5c6DEx0NGkiP3gf/EmzDEiuCfupDrByNPDWu9KVdqqV96/+TNNE
3EMCOAGL4ggGG9kb2YiQ334BBdkM+i2U5bCFcd9ZAgvRuMrFNP5hTI32++QCllOYQb5vLMgE5POB
xoa1zMhxAsKklvJyNCDEfHAxcsNP2d5gRi40UmXdVaAOApRV6xe4JM0DV4NURgbUtFID2beIVU5z
nUYkNMp5jxYpUy/oYCxQbAEzIHrhznJZZbYC7HdmYdNG9Q+AkTnrkeNu8u79BfpjgoLgbT2J9UA0
QvJF8cES5qENn8xrigai9VIpEooEIsmR53EcZw==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rwvuIaUdtBIpkdlCbjXE7XXu/UkWnG7ahD3i9QMOckM=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jTw549mgcDDmbt2jOqtOksvmAxzZ13sYyhZlgHbx2D8=</DigestValue>
      </Reference>
      <Reference URI="/xl/worksheets/sheet3.xml?ContentType=application/vnd.openxmlformats-officedocument.spreadsheetml.worksheet+xml">
        <DigestMethod Algorithm="http://www.w3.org/2001/04/xmlenc#sha256"/>
        <DigestValue>CuG6mpMRBA7erodVxlACGFsYzTt6lQZI+YhLMmqinRQ=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Y/iDbAfVQgj0yf5Iols1xR5qh2cPh1XBtMRAF39F8BU=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2025-12-08T09:11:34Z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2025-12-08T09:11:34Z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2025-12-08T03:13:47Z</dcterms:modified>
</cp:coreProperties>
</file>