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<sst xmlns="http://schemas.openxmlformats.org/spreadsheetml/2006/main" count="1392" uniqueCount="599">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</sst>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3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1" t="s">
        <v>50</v>
      </c>
      <c r="B2" s="302"/>
      <c r="C2" s="302"/>
      <c r="D2" s="302"/>
      <c r="E2" s="302"/>
      <c r="F2" s="30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3" t="s">
        <v>51</v>
      </c>
      <c r="D3" s="303"/>
      <c r="E3" s="303"/>
      <c r="F3" s="303"/>
      <c r="G3" s="303"/>
      <c r="H3" s="303"/>
      <c r="I3" s="303"/>
      <c r="J3" s="303"/>
      <c r="K3" s="303"/>
      <c r="L3" s="303"/>
      <c r="M3" s="304" t="s">
        <v>23</v>
      </c>
      <c r="N3" s="311"/>
      <c r="O3" s="318" t="s">
        <v>24</v>
      </c>
      <c r="P3" s="319"/>
      <c r="Q3" s="304" t="s">
        <v>5</v>
      </c>
      <c r="R3" s="304"/>
      <c r="S3" s="311"/>
      <c r="T3" s="306"/>
      <c r="U3" s="313" t="s">
        <v>26</v>
      </c>
      <c r="V3" s="314"/>
      <c r="W3" s="315" t="s">
        <v>25</v>
      </c>
    </row>
    <row r="4" spans="1:23" ht="12.75" customHeight="1">
      <c r="A4" s="311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07" t="s">
        <v>52</v>
      </c>
      <c r="I4" s="304" t="s">
        <v>34</v>
      </c>
      <c r="J4" s="306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07" t="s">
        <v>36</v>
      </c>
      <c r="V4" s="304" t="s">
        <v>39</v>
      </c>
      <c r="W4" s="316"/>
    </row>
    <row r="5" spans="1:23">
      <c r="A5" s="306"/>
      <c r="B5" s="306"/>
      <c r="C5" s="306"/>
      <c r="D5" s="306"/>
      <c r="E5" s="306"/>
      <c r="F5" s="306"/>
      <c r="G5" s="306"/>
      <c r="H5" s="308"/>
      <c r="I5" s="106" t="s">
        <v>40</v>
      </c>
      <c r="J5" s="106" t="s">
        <v>41</v>
      </c>
      <c r="K5" s="306"/>
      <c r="L5" s="306"/>
      <c r="M5" s="306"/>
      <c r="N5" s="306"/>
      <c r="O5" s="306"/>
      <c r="P5" s="306"/>
      <c r="Q5" s="305"/>
      <c r="R5" s="305"/>
      <c r="S5" s="306"/>
      <c r="T5" s="305"/>
      <c r="U5" s="308"/>
      <c r="V5" s="312"/>
      <c r="W5" s="317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9" t="s">
        <v>5</v>
      </c>
      <c r="B179" s="31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4"/>
      <c r="C3" s="324"/>
      <c r="D3" s="32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0">
        <v>41948</v>
      </c>
      <c r="C4" s="320"/>
      <c r="D4" s="32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0">
        <v>41949</v>
      </c>
      <c r="C5" s="320"/>
      <c r="D5" s="32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4">
        <v>111000</v>
      </c>
      <c r="C6" s="324"/>
      <c r="D6" s="32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2">
        <f>+$B$6*$F$7/$C$7</f>
        <v>111000</v>
      </c>
      <c r="C8" s="322"/>
      <c r="D8" s="322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0" t="s">
        <v>226</v>
      </c>
      <c r="C9" s="320"/>
      <c r="D9" s="32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4" t="e">
        <f>VLOOKUP(I11,#REF!,4,0)*1000</f>
        <v>#REF!</v>
      </c>
      <c r="C11" s="324"/>
      <c r="D11" s="32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2" t="e">
        <f>+ ROUND((B11-B19)*F10/C10,0)</f>
        <v>#REF!</v>
      </c>
      <c r="C12" s="322"/>
      <c r="D12" s="322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3" t="s">
        <v>212</v>
      </c>
      <c r="C13" s="323"/>
      <c r="D13" s="323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2">
        <f>+IF($E$13=1,ROUNDDOWN($B$8*$F$10/$C$10,0),IF(MROUND($B$8*$F$10/$C$10,10)-($B$8*$F$10/$C$10)&gt;0,MROUND($B$8*$F$10/$C$10,10)-10,MROUND($B$8*$F$10/$C$10,10)))</f>
        <v>55500</v>
      </c>
      <c r="C14" s="322"/>
      <c r="D14" s="322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2">
        <f>ROUNDDOWN($B$8*$F$10/$C$10,0)-B14</f>
        <v>0</v>
      </c>
      <c r="C15" s="322"/>
      <c r="D15" s="322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3" t="s">
        <v>223</v>
      </c>
      <c r="C16" s="323"/>
      <c r="D16" s="323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4">
        <v>10000</v>
      </c>
      <c r="C17" s="324"/>
      <c r="D17" s="32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2">
        <f>+IF($E$16=1,B17*B15,0)</f>
        <v>0</v>
      </c>
      <c r="C18" s="322"/>
      <c r="D18" s="322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4">
        <v>10000</v>
      </c>
      <c r="C19" s="324"/>
      <c r="D19" s="32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2">
        <f>+B19*B14</f>
        <v>555000000</v>
      </c>
      <c r="C20" s="322"/>
      <c r="D20" s="322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0"/>
      <c r="C21" s="320"/>
      <c r="D21" s="32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1" t="s">
        <v>241</v>
      </c>
      <c r="F23" s="321"/>
      <c r="G23" s="32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9" t="s">
        <v>328</v>
      </c>
      <c r="F1" s="329"/>
      <c r="G1" s="330" t="s">
        <v>329</v>
      </c>
      <c r="H1" s="330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1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1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1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8" t="s">
        <v>398</v>
      </c>
      <c r="C62" s="328" t="s">
        <v>310</v>
      </c>
      <c r="D62" s="328" t="s">
        <v>403</v>
      </c>
      <c r="E62" s="332">
        <v>140130</v>
      </c>
      <c r="F62" s="332">
        <v>7</v>
      </c>
      <c r="G62" s="40">
        <v>215002</v>
      </c>
      <c r="H62" s="40">
        <v>0</v>
      </c>
    </row>
    <row r="63" spans="1:9" s="40" customFormat="1">
      <c r="B63" s="328"/>
      <c r="C63" s="328"/>
      <c r="D63" s="328"/>
      <c r="E63" s="332"/>
      <c r="F63" s="332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3" t="s">
        <v>20</v>
      </c>
      <c r="C32" s="333"/>
      <c r="D32" s="333"/>
      <c r="E32" s="333"/>
      <c r="F32" s="333"/>
      <c r="G32" s="333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3" t="s">
        <v>14</v>
      </c>
      <c r="C39" s="333"/>
      <c r="D39" s="333"/>
      <c r="E39" s="333"/>
      <c r="F39" s="333"/>
      <c r="G39" s="333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4"/>
      <c r="E43" s="335"/>
      <c r="F43" s="335"/>
      <c r="G43" s="335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4" zoomScaleNormal="77" zoomScaleSheetLayoutView="100" workbookViewId="0">
      <selection activeCell="M24" sqref="M24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6" t="s">
        <v>561</v>
      </c>
      <c r="C1" s="336"/>
      <c r="D1" s="336"/>
      <c r="E1" s="336"/>
      <c r="F1" s="336"/>
      <c r="G1" s="336"/>
    </row>
    <row r="2" spans="2:7" ht="15.75" customHeight="1">
      <c r="B2" s="359" t="s">
        <v>562</v>
      </c>
      <c r="C2" s="359"/>
      <c r="D2" s="359"/>
      <c r="E2" s="359"/>
      <c r="F2" s="359"/>
      <c r="G2" s="359"/>
    </row>
    <row r="3" spans="2:7" ht="19.5" customHeight="1">
      <c r="B3" s="360" t="s">
        <v>582</v>
      </c>
      <c r="C3" s="360"/>
      <c r="D3" s="360"/>
      <c r="E3" s="360"/>
      <c r="F3" s="360"/>
      <c r="G3" s="360"/>
    </row>
    <row r="4" spans="2:7" ht="18" customHeight="1">
      <c r="B4" s="361" t="s">
        <v>563</v>
      </c>
      <c r="C4" s="361"/>
      <c r="D4" s="361"/>
      <c r="E4" s="361"/>
      <c r="F4" s="361"/>
      <c r="G4" s="361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6" t="s">
        <v>564</v>
      </c>
      <c r="C6" s="336"/>
      <c r="D6" s="336"/>
      <c r="E6" s="336"/>
      <c r="F6" s="336"/>
      <c r="G6" s="336"/>
    </row>
    <row r="7" spans="2:7" ht="15.75" customHeight="1">
      <c r="B7" s="336" t="s">
        <v>565</v>
      </c>
      <c r="C7" s="336"/>
      <c r="D7" s="336"/>
      <c r="E7" s="336"/>
      <c r="F7" s="336"/>
      <c r="G7" s="336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4" t="s">
        <v>570</v>
      </c>
      <c r="C18" s="354"/>
      <c r="D18" s="354"/>
      <c r="E18" s="161" t="str">
        <f>"Từ ngày "&amp;TEXT(G25+1,"dd/mm/yyyy")&amp;" đến "&amp;TEXT(F25,"dd/mm/yyyy")</f>
        <v>Từ ngày 17/11/2025 đến 23/11/2025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17/11/2025 to 23/11/2025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45985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2">
        <f>E20</f>
        <v>45985</v>
      </c>
      <c r="F21" s="362"/>
      <c r="G21" s="362"/>
      <c r="H21" s="362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6" t="s">
        <v>531</v>
      </c>
      <c r="C23" s="367"/>
      <c r="D23" s="366" t="s">
        <v>541</v>
      </c>
      <c r="E23" s="367"/>
      <c r="F23" s="262" t="s">
        <v>542</v>
      </c>
      <c r="G23" s="262" t="s">
        <v>542</v>
      </c>
    </row>
    <row r="24" spans="2:12" ht="15.75" customHeight="1">
      <c r="B24" s="368" t="s">
        <v>27</v>
      </c>
      <c r="C24" s="369"/>
      <c r="D24" s="370" t="s">
        <v>330</v>
      </c>
      <c r="E24" s="371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45984</v>
      </c>
      <c r="G25" s="264">
        <v>45977</v>
      </c>
      <c r="H25" s="186"/>
    </row>
    <row r="26" spans="2:12" ht="15.75" customHeight="1">
      <c r="B26" s="357" t="s">
        <v>572</v>
      </c>
      <c r="C26" s="358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50">
        <v>1</v>
      </c>
      <c r="C28" s="351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9">
        <f>G34</f>
        <v>223332634273</v>
      </c>
      <c r="G30" s="268">
        <v>202462946178</v>
      </c>
      <c r="H30" s="198"/>
      <c r="J30" s="198"/>
      <c r="K30" s="198"/>
      <c r="L30" s="198"/>
    </row>
    <row r="31" spans="2:12" ht="15.75" customHeight="1">
      <c r="B31" s="355">
        <v>1.2</v>
      </c>
      <c r="C31" s="356"/>
      <c r="D31" s="199" t="s">
        <v>585</v>
      </c>
      <c r="E31" s="200"/>
      <c r="F31" s="258">
        <f>G35</f>
        <v>13152.23</v>
      </c>
      <c r="G31" s="269">
        <v>12858.55</v>
      </c>
      <c r="H31" s="198"/>
      <c r="J31" s="198"/>
      <c r="K31" s="198"/>
      <c r="L31" s="198"/>
    </row>
    <row r="32" spans="2:12" ht="15.75" customHeight="1">
      <c r="B32" s="350">
        <v>2</v>
      </c>
      <c r="C32" s="351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8">
        <v>236959396419</v>
      </c>
      <c r="G34" s="268">
        <v>223332634273</v>
      </c>
      <c r="H34" s="198"/>
      <c r="J34" s="198"/>
      <c r="K34" s="198"/>
      <c r="L34" s="198"/>
    </row>
    <row r="35" spans="2:12" ht="15.75" customHeight="1">
      <c r="B35" s="355">
        <v>2.2000000000000002</v>
      </c>
      <c r="C35" s="356"/>
      <c r="D35" s="202" t="s">
        <v>587</v>
      </c>
      <c r="E35" s="195"/>
      <c r="F35" s="271">
        <v>13245.07</v>
      </c>
      <c r="G35" s="271">
        <v>13152.23</v>
      </c>
      <c r="H35" s="198"/>
      <c r="J35" s="198"/>
      <c r="K35" s="198"/>
      <c r="L35" s="198"/>
    </row>
    <row r="36" spans="2:12" ht="15.75" customHeight="1">
      <c r="B36" s="338">
        <v>3</v>
      </c>
      <c r="C36" s="339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13626762146</v>
      </c>
      <c r="G37" s="274">
        <v>20869688095</v>
      </c>
      <c r="H37" s="198"/>
      <c r="J37" s="198"/>
      <c r="K37" s="198"/>
      <c r="L37" s="198"/>
    </row>
    <row r="38" spans="2:12" ht="15.75" customHeight="1">
      <c r="B38" s="340">
        <v>3.1</v>
      </c>
      <c r="C38" s="341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1583828921</v>
      </c>
      <c r="G39" s="260">
        <v>4871524063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12042933225</v>
      </c>
      <c r="G41" s="274">
        <v>15998164032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7.0588789885821512E-3</v>
      </c>
      <c r="G45" s="244">
        <v>2.2839278145669661E-2</v>
      </c>
      <c r="H45" s="259"/>
      <c r="J45" s="198"/>
      <c r="K45" s="198"/>
      <c r="L45" s="198"/>
    </row>
    <row r="46" spans="2:12" ht="15.75" customHeight="1">
      <c r="B46" s="344">
        <v>5</v>
      </c>
      <c r="C46" s="345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48">
        <v>5.0999999999999996</v>
      </c>
      <c r="C48" s="349"/>
      <c r="D48" s="221" t="s">
        <v>588</v>
      </c>
      <c r="E48" s="197"/>
      <c r="F48" s="299">
        <v>236959396419</v>
      </c>
      <c r="G48" s="298">
        <v>223332634273</v>
      </c>
      <c r="H48" s="198"/>
      <c r="J48" s="198"/>
      <c r="K48" s="198"/>
      <c r="L48" s="198"/>
    </row>
    <row r="49" spans="2:12" ht="15.75" customHeight="1">
      <c r="B49" s="348">
        <v>5.2</v>
      </c>
      <c r="C49" s="349"/>
      <c r="D49" s="222" t="s">
        <v>589</v>
      </c>
      <c r="E49" s="223"/>
      <c r="F49" s="299">
        <v>59391314795</v>
      </c>
      <c r="G49" s="298">
        <v>59391314795</v>
      </c>
      <c r="H49" s="198"/>
      <c r="J49" s="198"/>
      <c r="K49" s="198"/>
      <c r="L49" s="198"/>
    </row>
    <row r="50" spans="2:12" ht="15.75" customHeight="1">
      <c r="B50" s="346">
        <v>6</v>
      </c>
      <c r="C50" s="347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71">
        <v>51580.58</v>
      </c>
      <c r="G51" s="271">
        <v>51580.58</v>
      </c>
      <c r="H51" s="252"/>
      <c r="J51" s="198"/>
      <c r="K51" s="198"/>
      <c r="L51" s="198"/>
    </row>
    <row r="52" spans="2:12" ht="15.75" customHeight="1">
      <c r="B52" s="348">
        <v>6.2</v>
      </c>
      <c r="C52" s="349"/>
      <c r="D52" s="196" t="s">
        <v>591</v>
      </c>
      <c r="E52" s="221"/>
      <c r="F52" s="300">
        <f>F51*F35</f>
        <v>683188392.74059999</v>
      </c>
      <c r="G52" s="300">
        <v>678399651.69340003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2.8831453956464424E-3</v>
      </c>
      <c r="G53" s="277">
        <v>3.0376198888342034E-3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37" t="s">
        <v>557</v>
      </c>
      <c r="G55" s="337"/>
      <c r="J55" s="198"/>
    </row>
    <row r="56" spans="2:12">
      <c r="C56" s="230"/>
      <c r="D56" s="289" t="s">
        <v>592</v>
      </c>
      <c r="E56" s="288"/>
      <c r="F56" s="363" t="s">
        <v>558</v>
      </c>
      <c r="G56" s="337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6" t="s">
        <v>595</v>
      </c>
      <c r="C65" s="280"/>
      <c r="D65" s="280"/>
      <c r="E65" s="280"/>
      <c r="F65" s="372" t="s">
        <v>596</v>
      </c>
      <c r="G65" s="372"/>
      <c r="H65" s="279"/>
    </row>
    <row r="66" spans="2:8" s="278" customFormat="1" ht="20.25" customHeight="1">
      <c r="B66" s="297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64"/>
      <c r="G69" s="364"/>
    </row>
    <row r="70" spans="2:8" ht="14.25" customHeight="1">
      <c r="B70" s="233"/>
      <c r="C70" s="233"/>
      <c r="D70" s="290"/>
      <c r="E70" s="172"/>
      <c r="F70" s="365"/>
      <c r="G70" s="365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GNkf17UuAt6lqzDhCncPj5H77DE=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z5HnrYDIm5M+q11sYfmbjGUWT+4=</DigestValue>
    </Reference>
  </SignedInfo>
  <SignatureValue>oV1wnPkOt7P5euBIw7BauDrEw992MGeFC05KnAgw7yo5Z/EobHb50nyeIcBu41Xgj3e6G+gYSWIZ
07P6/9vaJd9YMRS98WCw+YcIrURqRH8jewsoCzQWhomp2qXhhbtzbbAFR/g563XZubFQkimAQ6pP
owwh8dh/JtFxjA8z4Gipqwrs4/UyOdgHO2t2nOMd22NWM8J6zTYRQuf8myt1zuhS/rFgWegv3S5f
a9gAylwysqChgQNKk3kF5X7G6jO4yYZM7ez+bQMMdd9pcft0DH3fbc5v/lVc8Rp5maINZx+tRGBh
orL9Ins5GltCy2laKlcaZ33Wj/N8jqKcRCqFVg==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nfXNq+1q3kNmuu1TvwdrEVZxNYA=</DigestValue>
      </Reference>
      <Reference URI="/xl/worksheets/sheet6.xml?ContentType=application/vnd.openxmlformats-officedocument.spreadsheetml.worksheet+xml">
        <DigestMethod Algorithm="http://www.w3.org/2000/09/xmldsig#sha1"/>
        <DigestValue>OlkG9UzV4skQtj5KlmC24VIiof4=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4RQB8nsbU+2L7oqAZUv4KV0Ir0U=</DigestValue>
      </Reference>
      <Reference URI="/xl/worksheets/sheet2.xml?ContentType=application/vnd.openxmlformats-officedocument.spreadsheetml.worksheet+xml">
        <DigestMethod Algorithm="http://www.w3.org/2000/09/xmldsig#sha1"/>
        <DigestValue>QOQyb3kXqDM0rQN2g98QLQ/2hYo=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GTocrEoHIN/0R/qymdqf79BdHLk=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yCgvDpOHxmG4qV7oImzvHZjtyHI=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2025-11-24T04:43:36Z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2025-11-24T04:43:36Z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tbEPHiFw6vUVgTZPBnBjQDq2BSNKD/FSCdnO5YEmRBg=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dhazK7igrwd1PW7rTE1P29yLpJ8dbVW2SoqW4ywvTKs=</DigestValue>
    </Reference>
  </SignedInfo>
  <SignatureValue>JVEtj0XSXn+nhstK7UR1JS57e87oP6D1z4WMIPND6fMLWw71s/vl/wSvlpSUWB42gCuUz0na1tBC
D0GDlE5QLk/TRj90lqqGKhmS1wRlzRrn8HtrMgPJ0KFQ9t6KRnDQ8PTpciPe5w3GRQD7rncEdES/
mIORxW4Lj5ZwhW5K1p+7BjYwWgBZQP8CyaS3v62x6L1PgLYt4TtSDYm9XfABlaL6dQOfme1CUOj+
tncS18QlSpYIBTi0GNcxzcxSJc1WCIGZCFvZGboMgQQ7tVxbtp+aUhxjnAzWXu5RAsPXh0mm1xuo
Nybb2LUzTxbsp7aLtmVpAjDEPi5M8+/tVPEEIw==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IuYDI7IOtbgOU3ScZiQl3mjBU7nHtL087sqwCnCegNI=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+bQC8ts3ZoNw8X7JsoHaH3vv+zYTPWaRk8uFqErmSAA=</DigestValue>
      </Reference>
      <Reference URI="/xl/worksheets/sheet3.xml?ContentType=application/vnd.openxmlformats-officedocument.spreadsheetml.worksheet+xml">
        <DigestMethod Algorithm="http://www.w3.org/2001/04/xmlenc#sha256"/>
        <DigestValue>e5gcanFki343xxOAKpHLC0SpuK2/Y8ElHhyalkwH2/w=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kJSBAnOV3ZK2QL24Rjamat99a+Wy87aKTGfZMKIumbs=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2025-11-24T06:58:29Z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2025-11-24T06:58:29Z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2025-11-24T04:16:45Z</dcterms:modified>
</cp:coreProperties>
</file>