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comments1.xml><?xml version="1.0" encoding="utf-8"?>
<comments xmlns="http://schemas.openxmlformats.org/spreadsheetml/2006/main">
  <authors>
    <author/>
  </authors>
  <commentList>
    <comment ref="G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<sst xmlns="http://schemas.openxmlformats.org/spreadsheetml/2006/main" count="1392" uniqueCount="599">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</sst>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5" t="s">
        <v>50</v>
      </c>
      <c r="B2" s="316"/>
      <c r="C2" s="316"/>
      <c r="D2" s="316"/>
      <c r="E2" s="316"/>
      <c r="F2" s="31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7" t="s">
        <v>51</v>
      </c>
      <c r="D3" s="317"/>
      <c r="E3" s="317"/>
      <c r="F3" s="317"/>
      <c r="G3" s="317"/>
      <c r="H3" s="317"/>
      <c r="I3" s="317"/>
      <c r="J3" s="317"/>
      <c r="K3" s="317"/>
      <c r="L3" s="317"/>
      <c r="M3" s="299" t="s">
        <v>23</v>
      </c>
      <c r="N3" s="307"/>
      <c r="O3" s="308" t="s">
        <v>24</v>
      </c>
      <c r="P3" s="309"/>
      <c r="Q3" s="299" t="s">
        <v>5</v>
      </c>
      <c r="R3" s="299"/>
      <c r="S3" s="307"/>
      <c r="T3" s="310"/>
      <c r="U3" s="301" t="s">
        <v>26</v>
      </c>
      <c r="V3" s="302"/>
      <c r="W3" s="303" t="s">
        <v>25</v>
      </c>
    </row>
    <row r="4" spans="1:23" ht="12.75" customHeight="1">
      <c r="A4" s="307" t="s">
        <v>27</v>
      </c>
      <c r="B4" s="299" t="s">
        <v>28</v>
      </c>
      <c r="C4" s="299" t="s">
        <v>29</v>
      </c>
      <c r="D4" s="299" t="s">
        <v>30</v>
      </c>
      <c r="E4" s="299" t="s">
        <v>31</v>
      </c>
      <c r="F4" s="299" t="s">
        <v>32</v>
      </c>
      <c r="G4" s="299" t="s">
        <v>33</v>
      </c>
      <c r="H4" s="311" t="s">
        <v>52</v>
      </c>
      <c r="I4" s="299" t="s">
        <v>34</v>
      </c>
      <c r="J4" s="310"/>
      <c r="K4" s="299" t="s">
        <v>35</v>
      </c>
      <c r="L4" s="299" t="s">
        <v>36</v>
      </c>
      <c r="M4" s="299" t="s">
        <v>35</v>
      </c>
      <c r="N4" s="299" t="s">
        <v>37</v>
      </c>
      <c r="O4" s="299" t="s">
        <v>35</v>
      </c>
      <c r="P4" s="299" t="s">
        <v>37</v>
      </c>
      <c r="Q4" s="299" t="s">
        <v>38</v>
      </c>
      <c r="R4" s="299" t="s">
        <v>39</v>
      </c>
      <c r="S4" s="299" t="s">
        <v>36</v>
      </c>
      <c r="T4" s="299" t="s">
        <v>39</v>
      </c>
      <c r="U4" s="311" t="s">
        <v>36</v>
      </c>
      <c r="V4" s="299" t="s">
        <v>39</v>
      </c>
      <c r="W4" s="304"/>
    </row>
    <row r="5" spans="1:23">
      <c r="A5" s="310"/>
      <c r="B5" s="310"/>
      <c r="C5" s="310"/>
      <c r="D5" s="310"/>
      <c r="E5" s="310"/>
      <c r="F5" s="310"/>
      <c r="G5" s="310"/>
      <c r="H5" s="312"/>
      <c r="I5" s="106" t="s">
        <v>40</v>
      </c>
      <c r="J5" s="106" t="s">
        <v>41</v>
      </c>
      <c r="K5" s="310"/>
      <c r="L5" s="310"/>
      <c r="M5" s="310"/>
      <c r="N5" s="310"/>
      <c r="O5" s="310"/>
      <c r="P5" s="310"/>
      <c r="Q5" s="306"/>
      <c r="R5" s="306"/>
      <c r="S5" s="310"/>
      <c r="T5" s="306"/>
      <c r="U5" s="312"/>
      <c r="V5" s="300"/>
      <c r="W5" s="30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3" t="s">
        <v>5</v>
      </c>
      <c r="B179" s="31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0" t="s">
        <v>210</v>
      </c>
      <c r="B1" s="320"/>
      <c r="C1" s="320"/>
      <c r="D1" s="320"/>
      <c r="E1" s="320"/>
      <c r="F1" s="320"/>
      <c r="G1" s="32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1" t="e">
        <f>#REF!</f>
        <v>#REF!</v>
      </c>
      <c r="C2" s="322"/>
      <c r="D2" s="32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3"/>
      <c r="C3" s="323"/>
      <c r="D3" s="32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4">
        <v>41948</v>
      </c>
      <c r="C4" s="324"/>
      <c r="D4" s="32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4">
        <v>41949</v>
      </c>
      <c r="C5" s="324"/>
      <c r="D5" s="32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3">
        <v>111000</v>
      </c>
      <c r="C6" s="323"/>
      <c r="D6" s="32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8">
        <f>+$B$6*$F$7/$C$7</f>
        <v>111000</v>
      </c>
      <c r="C8" s="318"/>
      <c r="D8" s="31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4" t="s">
        <v>226</v>
      </c>
      <c r="C9" s="324"/>
      <c r="D9" s="32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3" t="e">
        <f>VLOOKUP(I11,#REF!,4,0)*1000</f>
        <v>#REF!</v>
      </c>
      <c r="C11" s="323"/>
      <c r="D11" s="32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8" t="e">
        <f>+ ROUND((B11-B19)*F10/C10,0)</f>
        <v>#REF!</v>
      </c>
      <c r="C12" s="318"/>
      <c r="D12" s="31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9" t="s">
        <v>212</v>
      </c>
      <c r="C13" s="319"/>
      <c r="D13" s="31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8">
        <f>+IF($E$13=1,ROUNDDOWN($B$8*$F$10/$C$10,0),IF(MROUND($B$8*$F$10/$C$10,10)-($B$8*$F$10/$C$10)&gt;0,MROUND($B$8*$F$10/$C$10,10)-10,MROUND($B$8*$F$10/$C$10,10)))</f>
        <v>55500</v>
      </c>
      <c r="C14" s="318"/>
      <c r="D14" s="31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8">
        <f>ROUNDDOWN($B$8*$F$10/$C$10,0)-B14</f>
        <v>0</v>
      </c>
      <c r="C15" s="318"/>
      <c r="D15" s="31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9" t="s">
        <v>223</v>
      </c>
      <c r="C16" s="319"/>
      <c r="D16" s="31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3">
        <v>10000</v>
      </c>
      <c r="C17" s="323"/>
      <c r="D17" s="32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8">
        <f>+IF($E$16=1,B17*B15,0)</f>
        <v>0</v>
      </c>
      <c r="C18" s="318"/>
      <c r="D18" s="31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3">
        <v>10000</v>
      </c>
      <c r="C19" s="323"/>
      <c r="D19" s="32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8">
        <f>+B19*B14</f>
        <v>555000000</v>
      </c>
      <c r="C20" s="318"/>
      <c r="D20" s="31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4"/>
      <c r="C21" s="324"/>
      <c r="D21" s="32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5" t="s">
        <v>241</v>
      </c>
      <c r="F23" s="325"/>
      <c r="G23" s="32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C23" zoomScale="87" zoomScaleNormal="87" zoomScaleSheetLayoutView="87" workbookViewId="0">
      <selection activeCell="F41" sqref="F41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0" t="s">
        <v>561</v>
      </c>
      <c r="C1" s="350"/>
      <c r="D1" s="350"/>
      <c r="E1" s="350"/>
      <c r="F1" s="350"/>
      <c r="G1" s="350"/>
    </row>
    <row r="2" spans="2:7" ht="15.75" customHeight="1">
      <c r="B2" s="347" t="s">
        <v>562</v>
      </c>
      <c r="C2" s="347"/>
      <c r="D2" s="347"/>
      <c r="E2" s="347"/>
      <c r="F2" s="347"/>
      <c r="G2" s="347"/>
    </row>
    <row r="3" spans="2:7" ht="19.5" customHeight="1">
      <c r="B3" s="348" t="s">
        <v>582</v>
      </c>
      <c r="C3" s="348"/>
      <c r="D3" s="348"/>
      <c r="E3" s="348"/>
      <c r="F3" s="348"/>
      <c r="G3" s="348"/>
    </row>
    <row r="4" spans="2:7" ht="18" customHeight="1">
      <c r="B4" s="349" t="s">
        <v>563</v>
      </c>
      <c r="C4" s="349"/>
      <c r="D4" s="349"/>
      <c r="E4" s="349"/>
      <c r="F4" s="349"/>
      <c r="G4" s="349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0" t="s">
        <v>564</v>
      </c>
      <c r="C6" s="350"/>
      <c r="D6" s="350"/>
      <c r="E6" s="350"/>
      <c r="F6" s="350"/>
      <c r="G6" s="350"/>
    </row>
    <row r="7" spans="2:7" ht="15.75" customHeight="1">
      <c r="B7" s="350" t="s">
        <v>565</v>
      </c>
      <c r="C7" s="350"/>
      <c r="D7" s="350"/>
      <c r="E7" s="350"/>
      <c r="F7" s="350"/>
      <c r="G7" s="350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69" t="s">
        <v>570</v>
      </c>
      <c r="C18" s="369"/>
      <c r="D18" s="369"/>
      <c r="E18" s="161" t="str">
        <f>"Từ ngày "&amp;TEXT(G25+1,"dd/mm/yyyy")&amp;" đến "&amp;TEXT(F25,"dd/mm/yyyy")</f>
        <v>Từ ngày 29/09/2025 đến 05/10/2025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29/09/2025 to 05/10/2025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45936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59">
        <f>E20</f>
        <v>45936</v>
      </c>
      <c r="F21" s="359"/>
      <c r="G21" s="359"/>
      <c r="H21" s="359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1" t="s">
        <v>531</v>
      </c>
      <c r="C23" s="352"/>
      <c r="D23" s="351" t="s">
        <v>541</v>
      </c>
      <c r="E23" s="352"/>
      <c r="F23" s="264" t="s">
        <v>542</v>
      </c>
      <c r="G23" s="264" t="s">
        <v>542</v>
      </c>
      <c r="I23" s="179"/>
      <c r="L23" s="184"/>
    </row>
    <row r="24" spans="2:12" ht="15.75" customHeight="1">
      <c r="B24" s="353" t="s">
        <v>27</v>
      </c>
      <c r="C24" s="354"/>
      <c r="D24" s="355" t="s">
        <v>330</v>
      </c>
      <c r="E24" s="356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45935</v>
      </c>
      <c r="G25" s="188">
        <v>45928</v>
      </c>
      <c r="H25" s="189"/>
      <c r="I25" s="179"/>
      <c r="L25" s="184"/>
    </row>
    <row r="26" spans="2:12" ht="15.75" customHeight="1">
      <c r="B26" s="345" t="s">
        <v>572</v>
      </c>
      <c r="C26" s="346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3">
        <v>1</v>
      </c>
      <c r="C28" s="344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7">
        <v>1.1000000000000001</v>
      </c>
      <c r="C30" s="358"/>
      <c r="D30" s="203" t="s">
        <v>584</v>
      </c>
      <c r="E30" s="204"/>
      <c r="F30" s="163">
        <f>G34</f>
        <v>87025837148</v>
      </c>
      <c r="G30" s="163">
        <v>87094727340</v>
      </c>
      <c r="H30" s="205"/>
      <c r="I30" s="206"/>
      <c r="J30" s="205"/>
      <c r="K30" s="205"/>
      <c r="L30" s="184"/>
    </row>
    <row r="31" spans="2:12" ht="15.75" customHeight="1">
      <c r="B31" s="340">
        <v>1.2</v>
      </c>
      <c r="C31" s="341"/>
      <c r="D31" s="207" t="s">
        <v>585</v>
      </c>
      <c r="E31" s="208"/>
      <c r="F31" s="246">
        <f>G35</f>
        <v>14545.69</v>
      </c>
      <c r="G31" s="246">
        <v>14589.88</v>
      </c>
      <c r="H31" s="205"/>
      <c r="I31" s="206"/>
      <c r="J31" s="205"/>
      <c r="K31" s="205"/>
      <c r="L31" s="184"/>
    </row>
    <row r="32" spans="2:12" ht="15.75" customHeight="1">
      <c r="B32" s="343">
        <v>2</v>
      </c>
      <c r="C32" s="344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7">
        <v>2.1</v>
      </c>
      <c r="C34" s="358"/>
      <c r="D34" s="203" t="s">
        <v>586</v>
      </c>
      <c r="E34" s="204"/>
      <c r="F34" s="248">
        <v>84674905443</v>
      </c>
      <c r="G34" s="163">
        <v>87025837148</v>
      </c>
      <c r="H34" s="205"/>
      <c r="I34" s="206"/>
      <c r="J34" s="205"/>
      <c r="K34" s="205"/>
      <c r="L34" s="210"/>
    </row>
    <row r="35" spans="2:12" ht="15.75" customHeight="1">
      <c r="B35" s="340">
        <v>2.2000000000000002</v>
      </c>
      <c r="C35" s="341"/>
      <c r="D35" s="211" t="s">
        <v>587</v>
      </c>
      <c r="E35" s="202"/>
      <c r="F35" s="295">
        <v>13978.85</v>
      </c>
      <c r="G35" s="246">
        <v>14545.69</v>
      </c>
      <c r="H35" s="205"/>
      <c r="I35" s="206"/>
      <c r="J35" s="205"/>
      <c r="K35" s="205"/>
    </row>
    <row r="36" spans="2:12" ht="15.75" customHeight="1">
      <c r="B36" s="360">
        <v>3</v>
      </c>
      <c r="C36" s="361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-2350931705</v>
      </c>
      <c r="G37" s="262">
        <v>-68890192</v>
      </c>
      <c r="H37" s="205"/>
      <c r="I37" s="206"/>
      <c r="J37" s="205"/>
      <c r="K37" s="205"/>
    </row>
    <row r="38" spans="2:12" ht="15.75" customHeight="1">
      <c r="B38" s="362">
        <v>3.1</v>
      </c>
      <c r="C38" s="363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-3423197533</v>
      </c>
      <c r="G39" s="262">
        <v>-272050356</v>
      </c>
      <c r="H39" s="205"/>
      <c r="I39" s="206"/>
      <c r="J39" s="205"/>
      <c r="K39" s="205"/>
    </row>
    <row r="40" spans="2:12" ht="15.75" customHeight="1">
      <c r="B40" s="338">
        <v>3.2</v>
      </c>
      <c r="C40" s="339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1072265828</v>
      </c>
      <c r="G41" s="273">
        <v>203160164</v>
      </c>
      <c r="H41" s="205"/>
      <c r="I41" s="206"/>
      <c r="J41" s="205"/>
      <c r="K41" s="205"/>
    </row>
    <row r="42" spans="2:12" ht="15.75" customHeight="1">
      <c r="B42" s="338">
        <v>3.3</v>
      </c>
      <c r="C42" s="339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0">
        <v>4</v>
      </c>
      <c r="C44" s="364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-3.8969619179289539E-2</v>
      </c>
      <c r="G45" s="253">
        <v>-3.0288117517072166E-3</v>
      </c>
      <c r="H45" s="205"/>
      <c r="I45" s="206"/>
      <c r="J45" s="205"/>
      <c r="K45" s="205"/>
    </row>
    <row r="46" spans="2:12" ht="15.75" customHeight="1">
      <c r="B46" s="360">
        <v>5</v>
      </c>
      <c r="C46" s="364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65">
        <v>5.0999999999999996</v>
      </c>
      <c r="C48" s="366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65">
        <v>5.2</v>
      </c>
      <c r="C49" s="366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67">
        <v>6</v>
      </c>
      <c r="C50" s="368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65">
        <v>6.1</v>
      </c>
      <c r="C51" s="366">
        <v>6.1</v>
      </c>
      <c r="D51" s="235" t="s">
        <v>590</v>
      </c>
      <c r="E51" s="236"/>
      <c r="F51" s="263">
        <v>8960.92</v>
      </c>
      <c r="G51" s="263">
        <v>8960.92</v>
      </c>
      <c r="H51" s="205"/>
      <c r="I51" s="206"/>
      <c r="J51" s="205"/>
      <c r="K51" s="205"/>
    </row>
    <row r="52" spans="2:11" ht="15.75" customHeight="1">
      <c r="B52" s="365">
        <v>6.2</v>
      </c>
      <c r="C52" s="366"/>
      <c r="D52" s="203" t="s">
        <v>591</v>
      </c>
      <c r="E52" s="230"/>
      <c r="F52" s="298">
        <f>F51*F35</f>
        <v>125263356.54200001</v>
      </c>
      <c r="G52" s="298">
        <v>130342764.4348</v>
      </c>
      <c r="H52" s="205"/>
      <c r="I52" s="206"/>
      <c r="J52" s="205"/>
      <c r="K52" s="205"/>
    </row>
    <row r="53" spans="2:11" ht="15.75" customHeight="1">
      <c r="B53" s="365">
        <v>6.2</v>
      </c>
      <c r="C53" s="366">
        <v>6.3</v>
      </c>
      <c r="D53" s="230" t="s">
        <v>579</v>
      </c>
      <c r="E53" s="230"/>
      <c r="F53" s="277">
        <f>F52/F34</f>
        <v>1.4793445104739167E-3</v>
      </c>
      <c r="G53" s="277">
        <v>1.4977478954110296E-3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34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36"/>
      <c r="G65" s="336"/>
    </row>
    <row r="66" spans="2:12" s="280" customFormat="1" ht="15.75">
      <c r="B66" s="278" t="s">
        <v>595</v>
      </c>
      <c r="C66" s="278"/>
      <c r="D66" s="278"/>
      <c r="E66" s="278"/>
      <c r="F66" s="342" t="s">
        <v>596</v>
      </c>
      <c r="G66" s="342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37"/>
      <c r="G69" s="337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GIDxcHoitIsIDDKxhEbIiTQrasM=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Bt8K3BVSOZfgyhUdwC9c1wt2iOI=</DigestValue>
    </Reference>
  </SignedInfo>
  <SignatureValue>mcFNyWGsPL1rKLnvY5/zsUQLoIGyb9r6MDHhlUSB0Ymm0rnEUjXNNhpdoAaUxwUzEM2ia46/qyMq
FfQYfyPNc0DZzV0wgMf4dNB9zo+U4n2B+TkiN7noo3eOhdCH1Kb4kzXEk1HX+/EelYGnH+4CGvWt
rgUd+KLgK2NH2oSyul+q34ajs9xkPODDYoB91KLW7Tfsu/FyQrz2yAKgHj4ESESe5HflBmUjJxcY
Ij4roDuYlnSONtSwdKOMseUEg4rHdYU0Gi0iSpUi6R5/gBY0jlS/CIuAM+OKXW5DpeW0phvdDQez
T+/fpfzvXGPhxF4HyGJ9XQOYqtZ7M0kBAhG4rw==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bz8Ha/ax4NFRGV6c4uiuqZd9qtI=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worksheets/sheet6.xml?ContentType=application/vnd.openxmlformats-officedocument.spreadsheetml.worksheet+xml">
        <DigestMethod Algorithm="http://www.w3.org/2000/09/xmldsig#sha1"/>
        <DigestValue>I4RFPlO+b55AGSv36AQIwwZqo+I=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drawings/vmlDrawing1.vml?ContentType=application/vnd.openxmlformats-officedocument.vmlDrawing">
        <DigestMethod Algorithm="http://www.w3.org/2000/09/xmldsig#sha1"/>
        <DigestValue>2I+DbO4/7P+UpCotQaZxIUaByfg=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calcChain.xml?ContentType=application/vnd.openxmlformats-officedocument.spreadsheetml.calcChain+xml">
        <DigestMethod Algorithm="http://www.w3.org/2000/09/xmldsig#sha1"/>
        <DigestValue>tOQdpu4JjmsgRuwXJgq084vWXG8=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worksheets/sheet2.xml?ContentType=application/vnd.openxmlformats-officedocument.spreadsheetml.worksheet+xml">
        <DigestMethod Algorithm="http://www.w3.org/2000/09/xmldsig#sha1"/>
        <DigestValue>Mw7REyPebHXpN513DM0RCqWTWnA=</DigestValue>
      </Reference>
      <Reference URI="/xl/worksheets/sheet3.xml?ContentType=application/vnd.openxmlformats-officedocument.spreadsheetml.worksheet+xml">
        <DigestMethod Algorithm="http://www.w3.org/2000/09/xmldsig#sha1"/>
        <DigestValue>TFwEpXHzTMGExiQVu1H/KZzEMsk=</DigestValue>
      </Reference>
      <Reference URI="/xl/comments1.xml?ContentType=application/vnd.openxmlformats-officedocument.spreadsheetml.comments+xml">
        <DigestMethod Algorithm="http://www.w3.org/2000/09/xmldsig#sha1"/>
        <DigestValue>f9CYVQEzQ8koHv7SWAs4mSLnxZY=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2025-10-06T07:25:44Z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2025-10-06T07:25:44Z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3pjLAXmONbhYo1dca+SluP1RTGSXZbCse25HKis2QrA=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wGCyqMS2/JCJfd2Al0CtIywT+Pj2OFyXpWsyekQVsdk=</DigestValue>
    </Reference>
  </SignedInfo>
  <SignatureValue>d8fbMTYzNq9OWRfuAPQnCHLFAH9WXMswRjPzVkfZTzb3xSS0B4SXZ3j96b8HUdZUHPtPV1dEKn6g
Sp/YgvoMP8nsg6UE+OBw+KXJwCuh7ve+UfFa2iw7y+ymMzf7UfeySGjfaXU64LHFObsFhRQv4dUB
FMFvfu+dO6FEljjOHS7Alp0PMG7KDKm1d6PwiDfjEasX1LheiHp9TkjFB9RLezW0tn8kQDNCFxce
e5szMsBytAGY6HswNIfMcTTa/dB1GxvzmQ4HxsYfmd4q27/I3113dKECrE1AsFfmTvzooPkxWVB3
gVWrZL+abjH+PBl9ETBBiIhJgHoUShvLmLPWZw==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FIksoc+cmwK7YOp2pDytMV0WqE68cLI5Qe/1c/OS8sQ=</DigestValue>
      </Reference>
      <Reference URI="/xl/comments1.xml?ContentType=application/vnd.openxmlformats-officedocument.spreadsheetml.comments+xml">
        <DigestMethod Algorithm="http://www.w3.org/2001/04/xmlenc#sha256"/>
        <DigestValue>hzgi6e6GJrilKbUYEh/Qr0P6dhhRCj9Ivbt29UG6ZPI=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drawings/vmlDrawing1.vml?ContentType=application/vnd.openxmlformats-officedocument.vmlDrawing">
        <DigestMethod Algorithm="http://www.w3.org/2001/04/xmlenc#sha256"/>
        <DigestValue>vY+dB+gVIA8+2tXiwMF18g5jUJZgSDzONK1shsGQ/G0=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I8f9jp2mXDPlg+uqpTmxTL1NecT5BlkCHqxqGwjUg5g=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UdE6bjK8z87Q+XB8jexWAMo8yM2LUFX/jyRmO2MsGs8=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bgWJrDU9l7j9w77uhNjXNpSdfS+dXBIzOKAht4rsLx0=</DigestValue>
      </Reference>
      <Reference URI="/xl/worksheets/sheet3.xml?ContentType=application/vnd.openxmlformats-officedocument.spreadsheetml.worksheet+xml">
        <DigestMethod Algorithm="http://www.w3.org/2001/04/xmlenc#sha256"/>
        <DigestValue>RQNqL9qqIocDJXnRjoEiZd/dcZ8M7H47vdIzl8t/P4Y=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8DqjQCKPhbYqBaGkZrpL1iadNTDFLHDBcd63p9OqtAI=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2025-10-06T11:23:37Z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2025-10-06T11:23:37Z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2025-10-06T03:14:54Z</dcterms:modified>
</cp:coreProperties>
</file>