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0" i="27"/>
  <c r="F37" i="27" s="1"/>
  <c r="F39" i="27" s="1"/>
  <c r="F31" i="27" l="1"/>
  <c r="F52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<sst xmlns="http://schemas.openxmlformats.org/spreadsheetml/2006/main" count="1392" uniqueCount="599">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</sst>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5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2" fontId="11" fillId="0" borderId="51" xfId="65" applyNumberFormat="1" applyFont="1" applyFill="1" applyBorder="1" applyAlignment="1"/>
    <xf numFmtId="2" fontId="11" fillId="0" borderId="19" xfId="65" applyNumberFormat="1" applyFont="1" applyFill="1" applyBorder="1" applyAlignment="1"/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9" t="s">
        <v>50</v>
      </c>
      <c r="B2" s="320"/>
      <c r="C2" s="320"/>
      <c r="D2" s="320"/>
      <c r="E2" s="320"/>
      <c r="F2" s="32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1" t="s">
        <v>51</v>
      </c>
      <c r="D3" s="321"/>
      <c r="E3" s="321"/>
      <c r="F3" s="321"/>
      <c r="G3" s="321"/>
      <c r="H3" s="321"/>
      <c r="I3" s="321"/>
      <c r="J3" s="321"/>
      <c r="K3" s="321"/>
      <c r="L3" s="321"/>
      <c r="M3" s="303" t="s">
        <v>23</v>
      </c>
      <c r="N3" s="311"/>
      <c r="O3" s="312" t="s">
        <v>24</v>
      </c>
      <c r="P3" s="313"/>
      <c r="Q3" s="303" t="s">
        <v>5</v>
      </c>
      <c r="R3" s="303"/>
      <c r="S3" s="311"/>
      <c r="T3" s="314"/>
      <c r="U3" s="305" t="s">
        <v>26</v>
      </c>
      <c r="V3" s="306"/>
      <c r="W3" s="307" t="s">
        <v>25</v>
      </c>
    </row>
    <row r="4" spans="1:23" ht="12.75" customHeight="1">
      <c r="A4" s="311" t="s">
        <v>27</v>
      </c>
      <c r="B4" s="303" t="s">
        <v>28</v>
      </c>
      <c r="C4" s="303" t="s">
        <v>29</v>
      </c>
      <c r="D4" s="303" t="s">
        <v>30</v>
      </c>
      <c r="E4" s="303" t="s">
        <v>31</v>
      </c>
      <c r="F4" s="303" t="s">
        <v>32</v>
      </c>
      <c r="G4" s="303" t="s">
        <v>33</v>
      </c>
      <c r="H4" s="315" t="s">
        <v>52</v>
      </c>
      <c r="I4" s="303" t="s">
        <v>34</v>
      </c>
      <c r="J4" s="314"/>
      <c r="K4" s="303" t="s">
        <v>35</v>
      </c>
      <c r="L4" s="303" t="s">
        <v>36</v>
      </c>
      <c r="M4" s="303" t="s">
        <v>35</v>
      </c>
      <c r="N4" s="303" t="s">
        <v>37</v>
      </c>
      <c r="O4" s="303" t="s">
        <v>35</v>
      </c>
      <c r="P4" s="303" t="s">
        <v>37</v>
      </c>
      <c r="Q4" s="303" t="s">
        <v>38</v>
      </c>
      <c r="R4" s="303" t="s">
        <v>39</v>
      </c>
      <c r="S4" s="303" t="s">
        <v>36</v>
      </c>
      <c r="T4" s="303" t="s">
        <v>39</v>
      </c>
      <c r="U4" s="315" t="s">
        <v>36</v>
      </c>
      <c r="V4" s="303" t="s">
        <v>39</v>
      </c>
      <c r="W4" s="308"/>
    </row>
    <row r="5" spans="1:23">
      <c r="A5" s="314"/>
      <c r="B5" s="314"/>
      <c r="C5" s="314"/>
      <c r="D5" s="314"/>
      <c r="E5" s="314"/>
      <c r="F5" s="314"/>
      <c r="G5" s="314"/>
      <c r="H5" s="316"/>
      <c r="I5" s="106" t="s">
        <v>40</v>
      </c>
      <c r="J5" s="106" t="s">
        <v>41</v>
      </c>
      <c r="K5" s="314"/>
      <c r="L5" s="314"/>
      <c r="M5" s="314"/>
      <c r="N5" s="314"/>
      <c r="O5" s="314"/>
      <c r="P5" s="314"/>
      <c r="Q5" s="310"/>
      <c r="R5" s="310"/>
      <c r="S5" s="314"/>
      <c r="T5" s="310"/>
      <c r="U5" s="316"/>
      <c r="V5" s="304"/>
      <c r="W5" s="309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7" t="s">
        <v>5</v>
      </c>
      <c r="B179" s="31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4" t="s">
        <v>210</v>
      </c>
      <c r="B1" s="324"/>
      <c r="C1" s="324"/>
      <c r="D1" s="324"/>
      <c r="E1" s="324"/>
      <c r="F1" s="324"/>
      <c r="G1" s="324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5" t="e">
        <f>#REF!</f>
        <v>#REF!</v>
      </c>
      <c r="C2" s="326"/>
      <c r="D2" s="326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8">
        <v>41948</v>
      </c>
      <c r="C4" s="328"/>
      <c r="D4" s="32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8">
        <v>41949</v>
      </c>
      <c r="C5" s="328"/>
      <c r="D5" s="32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2">
        <f>+$B$6*$F$7/$C$7</f>
        <v>111000</v>
      </c>
      <c r="C8" s="322"/>
      <c r="D8" s="322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8" t="s">
        <v>226</v>
      </c>
      <c r="C9" s="328"/>
      <c r="D9" s="32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2" t="e">
        <f>+ ROUND((B11-B19)*F10/C10,0)</f>
        <v>#REF!</v>
      </c>
      <c r="C12" s="322"/>
      <c r="D12" s="322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3" t="s">
        <v>212</v>
      </c>
      <c r="C13" s="323"/>
      <c r="D13" s="323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2">
        <f>+IF($E$13=1,ROUNDDOWN($B$8*$F$10/$C$10,0),IF(MROUND($B$8*$F$10/$C$10,10)-($B$8*$F$10/$C$10)&gt;0,MROUND($B$8*$F$10/$C$10,10)-10,MROUND($B$8*$F$10/$C$10,10)))</f>
        <v>55500</v>
      </c>
      <c r="C14" s="322"/>
      <c r="D14" s="322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2">
        <f>ROUNDDOWN($B$8*$F$10/$C$10,0)-B14</f>
        <v>0</v>
      </c>
      <c r="C15" s="322"/>
      <c r="D15" s="322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3" t="s">
        <v>223</v>
      </c>
      <c r="C16" s="323"/>
      <c r="D16" s="323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2">
        <f>+IF($E$16=1,B17*B15,0)</f>
        <v>0</v>
      </c>
      <c r="C18" s="322"/>
      <c r="D18" s="322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2">
        <f>+B19*B14</f>
        <v>555000000</v>
      </c>
      <c r="C20" s="322"/>
      <c r="D20" s="322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8"/>
      <c r="C21" s="328"/>
      <c r="D21" s="32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9" t="s">
        <v>241</v>
      </c>
      <c r="F23" s="329"/>
      <c r="G23" s="32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1" t="s">
        <v>328</v>
      </c>
      <c r="F1" s="331"/>
      <c r="G1" s="332" t="s">
        <v>329</v>
      </c>
      <c r="H1" s="332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3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3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3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0" t="s">
        <v>398</v>
      </c>
      <c r="C62" s="330" t="s">
        <v>310</v>
      </c>
      <c r="D62" s="330" t="s">
        <v>403</v>
      </c>
      <c r="E62" s="334">
        <v>140130</v>
      </c>
      <c r="F62" s="334">
        <v>7</v>
      </c>
      <c r="G62" s="40">
        <v>215002</v>
      </c>
      <c r="H62" s="40">
        <v>0</v>
      </c>
    </row>
    <row r="63" spans="1:9" s="40" customFormat="1">
      <c r="B63" s="330"/>
      <c r="C63" s="330"/>
      <c r="D63" s="330"/>
      <c r="E63" s="334"/>
      <c r="F63" s="334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5" t="s">
        <v>20</v>
      </c>
      <c r="C32" s="335"/>
      <c r="D32" s="335"/>
      <c r="E32" s="335"/>
      <c r="F32" s="335"/>
      <c r="G32" s="335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5" t="s">
        <v>14</v>
      </c>
      <c r="C39" s="335"/>
      <c r="D39" s="335"/>
      <c r="E39" s="335"/>
      <c r="F39" s="335"/>
      <c r="G39" s="335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6"/>
      <c r="E43" s="337"/>
      <c r="F43" s="337"/>
      <c r="G43" s="337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15" zoomScale="77" zoomScaleNormal="77" zoomScaleSheetLayoutView="77" workbookViewId="0">
      <selection activeCell="N46" sqref="N46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9" t="s">
        <v>561</v>
      </c>
      <c r="C1" s="359"/>
      <c r="D1" s="359"/>
      <c r="E1" s="359"/>
      <c r="F1" s="359"/>
      <c r="G1" s="359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582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9" t="s">
        <v>564</v>
      </c>
      <c r="C6" s="359"/>
      <c r="D6" s="359"/>
      <c r="E6" s="359"/>
      <c r="F6" s="359"/>
      <c r="G6" s="359"/>
    </row>
    <row r="7" spans="2:7" ht="15.75" customHeight="1">
      <c r="B7" s="359" t="s">
        <v>565</v>
      </c>
      <c r="C7" s="359"/>
      <c r="D7" s="359"/>
      <c r="E7" s="359"/>
      <c r="F7" s="359"/>
      <c r="G7" s="359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2" t="s">
        <v>570</v>
      </c>
      <c r="C18" s="372"/>
      <c r="D18" s="372"/>
      <c r="E18" s="161" t="str">
        <f>"Từ ngày "&amp;TEXT(G25+1,"dd/mm/yyyy")&amp;" đến "&amp;TEXT(F25,"dd/mm/yyyy")</f>
        <v>Từ ngày 29/09/2025 đến 05/10/2025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29/09/2025 to 05/10/2025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45936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8">
        <f>E20</f>
        <v>45936</v>
      </c>
      <c r="F21" s="338"/>
      <c r="G21" s="338"/>
      <c r="H21" s="338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7" t="s">
        <v>531</v>
      </c>
      <c r="C23" s="348"/>
      <c r="D23" s="347" t="s">
        <v>541</v>
      </c>
      <c r="E23" s="348"/>
      <c r="F23" s="262" t="s">
        <v>542</v>
      </c>
      <c r="G23" s="262" t="s">
        <v>542</v>
      </c>
    </row>
    <row r="24" spans="2:12" ht="15.75" customHeight="1">
      <c r="B24" s="349" t="s">
        <v>27</v>
      </c>
      <c r="C24" s="350"/>
      <c r="D24" s="351" t="s">
        <v>330</v>
      </c>
      <c r="E24" s="352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45935</v>
      </c>
      <c r="G25" s="264">
        <v>45928</v>
      </c>
      <c r="H25" s="186"/>
    </row>
    <row r="26" spans="2:12" ht="15.75" customHeight="1">
      <c r="B26" s="373" t="s">
        <v>572</v>
      </c>
      <c r="C26" s="374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70">
        <v>1</v>
      </c>
      <c r="C28" s="371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3">
        <v>1.1000000000000001</v>
      </c>
      <c r="C30" s="354"/>
      <c r="D30" s="196" t="s">
        <v>584</v>
      </c>
      <c r="E30" s="197"/>
      <c r="F30" s="249">
        <f>G34</f>
        <v>167287198103</v>
      </c>
      <c r="G30" s="268">
        <v>159657078443</v>
      </c>
      <c r="H30" s="198"/>
      <c r="J30" s="198"/>
      <c r="K30" s="198"/>
      <c r="L30" s="198"/>
    </row>
    <row r="31" spans="2:12" ht="15.75" customHeight="1">
      <c r="B31" s="345">
        <v>1.2</v>
      </c>
      <c r="C31" s="346"/>
      <c r="D31" s="199" t="s">
        <v>585</v>
      </c>
      <c r="E31" s="200"/>
      <c r="F31" s="258">
        <f>G35</f>
        <v>13512.63</v>
      </c>
      <c r="G31" s="269">
        <v>13310.64</v>
      </c>
      <c r="H31" s="198"/>
      <c r="J31" s="198"/>
      <c r="K31" s="198"/>
      <c r="L31" s="198"/>
    </row>
    <row r="32" spans="2:12" ht="15.75" customHeight="1">
      <c r="B32" s="370">
        <v>2</v>
      </c>
      <c r="C32" s="371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3">
        <v>2.1</v>
      </c>
      <c r="C34" s="354"/>
      <c r="D34" s="196" t="s">
        <v>586</v>
      </c>
      <c r="E34" s="197"/>
      <c r="F34" s="238">
        <v>166446844283</v>
      </c>
      <c r="G34" s="268">
        <v>167287198103</v>
      </c>
      <c r="H34" s="198"/>
      <c r="J34" s="198"/>
      <c r="K34" s="198"/>
      <c r="L34" s="198"/>
    </row>
    <row r="35" spans="2:12" ht="15.75" customHeight="1">
      <c r="B35" s="345">
        <v>2.2000000000000002</v>
      </c>
      <c r="C35" s="346"/>
      <c r="D35" s="202" t="s">
        <v>587</v>
      </c>
      <c r="E35" s="195"/>
      <c r="F35" s="271">
        <v>13077.87</v>
      </c>
      <c r="G35" s="271">
        <v>13512.63</v>
      </c>
      <c r="H35" s="198"/>
      <c r="J35" s="198"/>
      <c r="K35" s="198"/>
      <c r="L35" s="198"/>
    </row>
    <row r="36" spans="2:12" ht="15.75" customHeight="1">
      <c r="B36" s="360">
        <v>3</v>
      </c>
      <c r="C36" s="361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-840353820</v>
      </c>
      <c r="G37" s="274">
        <v>7630119660</v>
      </c>
      <c r="H37" s="198"/>
      <c r="J37" s="198"/>
      <c r="K37" s="198"/>
      <c r="L37" s="198"/>
    </row>
    <row r="38" spans="2:12" ht="15.75" customHeight="1">
      <c r="B38" s="362">
        <v>3.1</v>
      </c>
      <c r="C38" s="363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-5499380602</v>
      </c>
      <c r="G39" s="260">
        <v>2530155924</v>
      </c>
      <c r="H39" s="198"/>
      <c r="J39" s="198"/>
      <c r="K39" s="198"/>
      <c r="L39" s="198"/>
    </row>
    <row r="40" spans="2:12" ht="15.75" customHeight="1">
      <c r="B40" s="343">
        <v>3.2</v>
      </c>
      <c r="C40" s="344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4659026782</v>
      </c>
      <c r="G41" s="274">
        <v>5099963736</v>
      </c>
      <c r="H41" s="198"/>
      <c r="J41" s="198"/>
      <c r="K41" s="198"/>
      <c r="L41" s="198"/>
    </row>
    <row r="42" spans="2:12" ht="15.75" customHeight="1">
      <c r="B42" s="343">
        <v>3.3</v>
      </c>
      <c r="C42" s="344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-3.2174343558581731E-2</v>
      </c>
      <c r="G45" s="244">
        <v>1.5175077982726659E-2</v>
      </c>
      <c r="H45" s="259"/>
      <c r="J45" s="198"/>
      <c r="K45" s="198"/>
      <c r="L45" s="198"/>
    </row>
    <row r="46" spans="2:12" ht="15.75" customHeight="1">
      <c r="B46" s="364">
        <v>5</v>
      </c>
      <c r="C46" s="365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68">
        <v>5.0999999999999996</v>
      </c>
      <c r="C48" s="369"/>
      <c r="D48" s="221" t="s">
        <v>588</v>
      </c>
      <c r="E48" s="197"/>
      <c r="F48" s="301">
        <v>169760463197</v>
      </c>
      <c r="G48" s="300">
        <v>167287198103</v>
      </c>
      <c r="H48" s="198"/>
      <c r="J48" s="198"/>
      <c r="K48" s="198"/>
      <c r="L48" s="198"/>
    </row>
    <row r="49" spans="2:12" ht="15.75" customHeight="1">
      <c r="B49" s="368">
        <v>5.2</v>
      </c>
      <c r="C49" s="369"/>
      <c r="D49" s="222" t="s">
        <v>589</v>
      </c>
      <c r="E49" s="223"/>
      <c r="F49" s="301">
        <v>59391314795</v>
      </c>
      <c r="G49" s="300">
        <v>59391314795</v>
      </c>
      <c r="H49" s="198"/>
      <c r="J49" s="198"/>
      <c r="K49" s="198"/>
      <c r="L49" s="198"/>
    </row>
    <row r="50" spans="2:12" ht="15.75" customHeight="1">
      <c r="B50" s="366">
        <v>6</v>
      </c>
      <c r="C50" s="367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96">
        <v>0</v>
      </c>
      <c r="G51" s="297">
        <v>0</v>
      </c>
      <c r="H51" s="252"/>
      <c r="J51" s="198"/>
      <c r="K51" s="198"/>
      <c r="L51" s="198"/>
    </row>
    <row r="52" spans="2:12" ht="15.75" customHeight="1">
      <c r="B52" s="368">
        <v>6.2</v>
      </c>
      <c r="C52" s="369"/>
      <c r="D52" s="196" t="s">
        <v>591</v>
      </c>
      <c r="E52" s="221"/>
      <c r="F52" s="302">
        <f>F51*F35</f>
        <v>0</v>
      </c>
      <c r="G52" s="302">
        <v>0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0</v>
      </c>
      <c r="G53" s="277">
        <v>0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40" t="s">
        <v>557</v>
      </c>
      <c r="G55" s="340"/>
      <c r="J55" s="198"/>
    </row>
    <row r="56" spans="2:12">
      <c r="C56" s="230"/>
      <c r="D56" s="289" t="s">
        <v>592</v>
      </c>
      <c r="E56" s="288"/>
      <c r="F56" s="339" t="s">
        <v>558</v>
      </c>
      <c r="G56" s="340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8" t="s">
        <v>595</v>
      </c>
      <c r="C65" s="280"/>
      <c r="D65" s="280"/>
      <c r="E65" s="280"/>
      <c r="F65" s="355" t="s">
        <v>596</v>
      </c>
      <c r="G65" s="355"/>
      <c r="H65" s="279"/>
    </row>
    <row r="66" spans="2:8" s="278" customFormat="1" ht="20.25" customHeight="1">
      <c r="B66" s="299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41"/>
      <c r="G69" s="341"/>
    </row>
    <row r="70" spans="2:8" ht="14.25" customHeight="1">
      <c r="B70" s="233"/>
      <c r="C70" s="233"/>
      <c r="D70" s="290"/>
      <c r="E70" s="172"/>
      <c r="F70" s="342"/>
      <c r="G70" s="342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OVfj++2w78DIAm1HIKhzdoBeaVM=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pk5roxMtRfRnMPgQpZroYbgLQmA=</DigestValue>
    </Reference>
  </SignedInfo>
  <SignatureValue>ZvhaBlMaGdgG0R8EZ+3TL6bogRQsR8tJ3wWLcVmH8aMRiAL1qNXEjzpCmjDurKVmkHeFFuf+SGVG
IiYIf9bOTzEGU4rEEfpguqglZUKC5HA/HgtNQCVaWzyKwwmSN6pIwu8SHOiAiJPEfDmeCuMyfGds
XKUwd6d+P/pH0NzuF+XW71dT+U8xvtm43AjD5nF9G22Eugcd6Yf31vzzP09iG3B0cJFNFt1Vq4eh
0d39NxkZJ0CAJpcehQgbOxe+k7bOWgR4kNQyR0fSI3QsfCOzg9TMYEGz//OWIAO/hnZEkZV9v3Mb
JmcXp+eDIWOvJ3dmrlHSNPjqGjPVBZY6pSrdrw==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e1HJwlI1hyTzxDmYpp3oD0pyF1I=</DigestValue>
      </Reference>
      <Reference URI="/xl/worksheets/sheet6.xml?ContentType=application/vnd.openxmlformats-officedocument.spreadsheetml.worksheet+xml">
        <DigestMethod Algorithm="http://www.w3.org/2000/09/xmldsig#sha1"/>
        <DigestValue>yBmrf0cU1mHEfZUdGwAKOfwZcVA=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qVLIoc9nTR6oIH3bb/795h7jY1s=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xjOjAVGz/L+SZ3q3MzxOu0pL8ZE=</DigestValue>
      </Reference>
      <Reference URI="/xl/worksheets/sheet2.xml?ContentType=application/vnd.openxmlformats-officedocument.spreadsheetml.worksheet+xml">
        <DigestMethod Algorithm="http://www.w3.org/2000/09/xmldsig#sha1"/>
        <DigestValue>46ehf8fkijTiDJDf6Z5wSsPN5Z4=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hYCtab9pDhVQ9sA1oKJmGht198o=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Rn0N2mwK+wiSIQEWgSkDz+VTV/Q=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2025-10-06T07:25:15Z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2025-10-06T07:25:15Z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kF4UYipApbtpsxP24NxZGkpYHXsWeiPRdRLZUQUIkAs=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aGDqlc6QoYIkkKtFMqEqXK4l6RegBHu7m1rAFliFo28=</DigestValue>
    </Reference>
  </SignedInfo>
  <SignatureValue>AqaQTO1CUlTNF9aJWgzJpCmPSsVaW/NypjQ4gWHNRZJ9ckfDIZnIqymNT/sMlJ+c20HAGHQcB2SO
ozTIEFbFyIN/4qm0CRcGUTUz3ppz8ZpTWIhBJURN7UQOkXy5yJvylTZpT+jsJPKcQK656Jesro56
45VWAz7f6yh5yTlbSHOide4tSPvI4nWMcLRrCCQSjg8Iaou4W3djTAY68NgLOAHX2LXi3LHZSOaq
V70tSk8FTyOMJwyE03Xmmu3NjctCekoB+snQUGtf+3K8I4hUz3IBONd6t4vNsOR4jxHlp77p0VSa
EOh78uGSBkQr5WfAM+sP+jN85eHkJ8zgfU2eQA==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Z/Js8pIBPJa9MFyGTRNzPdtNvEXoy6VSlrF+jyq+YyQ=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ygzbe6pOOjMrJ/qvOBCzL7OX0xO6FI3d/XhHOcKqTS0=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uskc2gHHA4gp8axaatbQvyHslfOe1sAKMABCQ8h8Nq0=</DigestValue>
      </Reference>
      <Reference URI="/xl/worksheets/sheet3.xml?ContentType=application/vnd.openxmlformats-officedocument.spreadsheetml.worksheet+xml">
        <DigestMethod Algorithm="http://www.w3.org/2001/04/xmlenc#sha256"/>
        <DigestValue>TMJXOyyDi8+MrSG04nzPQjp8HsNLDlAwD/OeXbGHwF4=</DigestValue>
      </Reference>
      <Reference URI="/xl/worksheets/sheet4.xml?ContentType=application/vnd.openxmlformats-officedocument.spreadsheetml.worksheet+xml">
        <DigestMethod Algorithm="http://www.w3.org/2001/04/xmlenc#sha256"/>
        <DigestValue>/nc9FL3IgsC2ykFSprmFFDluKlR/aqiazYs1+WZQljo=</DigestValue>
      </Reference>
      <Reference URI="/xl/worksheets/sheet5.xml?ContentType=application/vnd.openxmlformats-officedocument.spreadsheetml.worksheet+xml">
        <DigestMethod Algorithm="http://www.w3.org/2001/04/xmlenc#sha256"/>
        <DigestValue>IiNltFO/j+AQoE+2nfEYseIuCCTnn1E7oFR3vLtolzo=</DigestValue>
      </Reference>
      <Reference URI="/xl/worksheets/sheet6.xml?ContentType=application/vnd.openxmlformats-officedocument.spreadsheetml.worksheet+xml">
        <DigestMethod Algorithm="http://www.w3.org/2001/04/xmlenc#sha256"/>
        <DigestValue>KKMQ7FQme82feNnNceaQAsHy49AOcGPDqmK+mXVvzy4=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2025-10-06T11:23:59Z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2025-10-06T11:23:59Z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2025-10-06T04:27:47Z</dcterms:modified>
</cp:coreProperties>
</file>