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5\2. BAO CAO TUAN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<sst xmlns="http://schemas.openxmlformats.org/spreadsheetml/2006/main" count="1388" uniqueCount="595">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</sst>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5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</cellStyleXfs>
  <cellXfs count="38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65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65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65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65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5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4" t="s">
        <v>50</v>
      </c>
      <c r="B2" s="325"/>
      <c r="C2" s="325"/>
      <c r="D2" s="325"/>
      <c r="E2" s="325"/>
      <c r="F2" s="32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6" t="s">
        <v>51</v>
      </c>
      <c r="D3" s="326"/>
      <c r="E3" s="326"/>
      <c r="F3" s="326"/>
      <c r="G3" s="326"/>
      <c r="H3" s="326"/>
      <c r="I3" s="326"/>
      <c r="J3" s="326"/>
      <c r="K3" s="326"/>
      <c r="L3" s="326"/>
      <c r="M3" s="308" t="s">
        <v>23</v>
      </c>
      <c r="N3" s="316"/>
      <c r="O3" s="317" t="s">
        <v>24</v>
      </c>
      <c r="P3" s="318"/>
      <c r="Q3" s="308" t="s">
        <v>5</v>
      </c>
      <c r="R3" s="308"/>
      <c r="S3" s="316"/>
      <c r="T3" s="319"/>
      <c r="U3" s="310" t="s">
        <v>26</v>
      </c>
      <c r="V3" s="311"/>
      <c r="W3" s="312" t="s">
        <v>25</v>
      </c>
    </row>
    <row r="4" spans="1:23" ht="12.75" customHeight="1">
      <c r="A4" s="316" t="s">
        <v>27</v>
      </c>
      <c r="B4" s="308" t="s">
        <v>28</v>
      </c>
      <c r="C4" s="308" t="s">
        <v>29</v>
      </c>
      <c r="D4" s="308" t="s">
        <v>30</v>
      </c>
      <c r="E4" s="308" t="s">
        <v>31</v>
      </c>
      <c r="F4" s="308" t="s">
        <v>32</v>
      </c>
      <c r="G4" s="308" t="s">
        <v>33</v>
      </c>
      <c r="H4" s="320" t="s">
        <v>52</v>
      </c>
      <c r="I4" s="308" t="s">
        <v>34</v>
      </c>
      <c r="J4" s="319"/>
      <c r="K4" s="308" t="s">
        <v>35</v>
      </c>
      <c r="L4" s="308" t="s">
        <v>36</v>
      </c>
      <c r="M4" s="308" t="s">
        <v>35</v>
      </c>
      <c r="N4" s="308" t="s">
        <v>37</v>
      </c>
      <c r="O4" s="308" t="s">
        <v>35</v>
      </c>
      <c r="P4" s="308" t="s">
        <v>37</v>
      </c>
      <c r="Q4" s="308" t="s">
        <v>38</v>
      </c>
      <c r="R4" s="308" t="s">
        <v>39</v>
      </c>
      <c r="S4" s="308" t="s">
        <v>36</v>
      </c>
      <c r="T4" s="308" t="s">
        <v>39</v>
      </c>
      <c r="U4" s="320" t="s">
        <v>36</v>
      </c>
      <c r="V4" s="308" t="s">
        <v>39</v>
      </c>
      <c r="W4" s="313"/>
    </row>
    <row r="5" spans="1:23">
      <c r="A5" s="319"/>
      <c r="B5" s="319"/>
      <c r="C5" s="319"/>
      <c r="D5" s="319"/>
      <c r="E5" s="319"/>
      <c r="F5" s="319"/>
      <c r="G5" s="319"/>
      <c r="H5" s="321"/>
      <c r="I5" s="106" t="s">
        <v>40</v>
      </c>
      <c r="J5" s="106" t="s">
        <v>41</v>
      </c>
      <c r="K5" s="319"/>
      <c r="L5" s="319"/>
      <c r="M5" s="319"/>
      <c r="N5" s="319"/>
      <c r="O5" s="319"/>
      <c r="P5" s="319"/>
      <c r="Q5" s="315"/>
      <c r="R5" s="315"/>
      <c r="S5" s="319"/>
      <c r="T5" s="315"/>
      <c r="U5" s="321"/>
      <c r="V5" s="309"/>
      <c r="W5" s="314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2" t="s">
        <v>5</v>
      </c>
      <c r="B179" s="32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9" t="s">
        <v>210</v>
      </c>
      <c r="B1" s="329"/>
      <c r="C1" s="329"/>
      <c r="D1" s="329"/>
      <c r="E1" s="329"/>
      <c r="F1" s="329"/>
      <c r="G1" s="329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0" t="e">
        <f>#REF!</f>
        <v>#REF!</v>
      </c>
      <c r="C2" s="331"/>
      <c r="D2" s="331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2"/>
      <c r="C3" s="332"/>
      <c r="D3" s="332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3">
        <v>41948</v>
      </c>
      <c r="C4" s="333"/>
      <c r="D4" s="33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3">
        <v>41949</v>
      </c>
      <c r="C5" s="333"/>
      <c r="D5" s="33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2">
        <v>111000</v>
      </c>
      <c r="C6" s="332"/>
      <c r="D6" s="332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7">
        <f>+$B$6*$F$7/$C$7</f>
        <v>111000</v>
      </c>
      <c r="C8" s="327"/>
      <c r="D8" s="327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3" t="s">
        <v>226</v>
      </c>
      <c r="C9" s="333"/>
      <c r="D9" s="33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2" t="e">
        <f>VLOOKUP(I11,#REF!,4,0)*1000</f>
        <v>#REF!</v>
      </c>
      <c r="C11" s="332"/>
      <c r="D11" s="332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7" t="e">
        <f>+ ROUND((B11-B19)*F10/C10,0)</f>
        <v>#REF!</v>
      </c>
      <c r="C12" s="327"/>
      <c r="D12" s="327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8" t="s">
        <v>212</v>
      </c>
      <c r="C13" s="328"/>
      <c r="D13" s="328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7">
        <f>+IF($E$13=1,ROUNDDOWN($B$8*$F$10/$C$10,0),IF(MROUND($B$8*$F$10/$C$10,10)-($B$8*$F$10/$C$10)&gt;0,MROUND($B$8*$F$10/$C$10,10)-10,MROUND($B$8*$F$10/$C$10,10)))</f>
        <v>55500</v>
      </c>
      <c r="C14" s="327"/>
      <c r="D14" s="327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7">
        <f>ROUNDDOWN($B$8*$F$10/$C$10,0)-B14</f>
        <v>0</v>
      </c>
      <c r="C15" s="327"/>
      <c r="D15" s="327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8" t="s">
        <v>223</v>
      </c>
      <c r="C16" s="328"/>
      <c r="D16" s="328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2">
        <v>10000</v>
      </c>
      <c r="C17" s="332"/>
      <c r="D17" s="332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7">
        <f>+IF($E$16=1,B17*B15,0)</f>
        <v>0</v>
      </c>
      <c r="C18" s="327"/>
      <c r="D18" s="327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2">
        <v>10000</v>
      </c>
      <c r="C19" s="332"/>
      <c r="D19" s="332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7">
        <f>+B19*B14</f>
        <v>555000000</v>
      </c>
      <c r="C20" s="327"/>
      <c r="D20" s="327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3"/>
      <c r="C21" s="333"/>
      <c r="D21" s="33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4" t="s">
        <v>241</v>
      </c>
      <c r="F23" s="334"/>
      <c r="G23" s="33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6" t="s">
        <v>328</v>
      </c>
      <c r="F1" s="336"/>
      <c r="G1" s="337" t="s">
        <v>329</v>
      </c>
      <c r="H1" s="337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8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8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8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5" t="s">
        <v>398</v>
      </c>
      <c r="C62" s="335" t="s">
        <v>310</v>
      </c>
      <c r="D62" s="335" t="s">
        <v>403</v>
      </c>
      <c r="E62" s="339">
        <v>140130</v>
      </c>
      <c r="F62" s="339">
        <v>7</v>
      </c>
      <c r="G62" s="40">
        <v>215002</v>
      </c>
      <c r="H62" s="40">
        <v>0</v>
      </c>
    </row>
    <row r="63" spans="1:9" s="40" customFormat="1">
      <c r="B63" s="335"/>
      <c r="C63" s="335"/>
      <c r="D63" s="335"/>
      <c r="E63" s="339"/>
      <c r="F63" s="339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0" t="s">
        <v>20</v>
      </c>
      <c r="C32" s="340"/>
      <c r="D32" s="340"/>
      <c r="E32" s="340"/>
      <c r="F32" s="340"/>
      <c r="G32" s="340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0" t="s">
        <v>14</v>
      </c>
      <c r="C39" s="340"/>
      <c r="D39" s="340"/>
      <c r="E39" s="340"/>
      <c r="F39" s="340"/>
      <c r="G39" s="340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1"/>
      <c r="E43" s="342"/>
      <c r="F43" s="342"/>
      <c r="G43" s="342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68"/>
  <sheetViews>
    <sheetView tabSelected="1" topLeftCell="A19" zoomScale="93" zoomScaleNormal="93" workbookViewId="0">
      <selection activeCell="M37" sqref="M37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58" t="s">
        <v>561</v>
      </c>
      <c r="B1" s="358"/>
      <c r="C1" s="358"/>
      <c r="D1" s="358"/>
      <c r="E1" s="358"/>
      <c r="F1" s="358"/>
    </row>
    <row r="2" spans="1:6" ht="15.75" customHeight="1">
      <c r="A2" s="355" t="s">
        <v>562</v>
      </c>
      <c r="B2" s="355"/>
      <c r="C2" s="355"/>
      <c r="D2" s="355"/>
      <c r="E2" s="355"/>
      <c r="F2" s="355"/>
    </row>
    <row r="3" spans="1:6" ht="19.5" customHeight="1">
      <c r="A3" s="356" t="s">
        <v>580</v>
      </c>
      <c r="B3" s="356"/>
      <c r="C3" s="356"/>
      <c r="D3" s="356"/>
      <c r="E3" s="356"/>
      <c r="F3" s="356"/>
    </row>
    <row r="4" spans="1:6" ht="18" customHeight="1">
      <c r="A4" s="357" t="s">
        <v>563</v>
      </c>
      <c r="B4" s="357"/>
      <c r="C4" s="357"/>
      <c r="D4" s="357"/>
      <c r="E4" s="357"/>
      <c r="F4" s="357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58" t="s">
        <v>564</v>
      </c>
      <c r="B6" s="358"/>
      <c r="C6" s="358"/>
      <c r="D6" s="358"/>
      <c r="E6" s="358"/>
      <c r="F6" s="358"/>
    </row>
    <row r="7" spans="1:6" ht="15.75" customHeight="1">
      <c r="A7" s="358" t="s">
        <v>565</v>
      </c>
      <c r="B7" s="358"/>
      <c r="C7" s="358"/>
      <c r="D7" s="358"/>
      <c r="E7" s="358"/>
      <c r="F7" s="358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79" t="s">
        <v>570</v>
      </c>
      <c r="B18" s="379"/>
      <c r="C18" s="379"/>
      <c r="D18" s="161" t="str">
        <f>"Từ ngày "&amp;TEXT(F25+1,"dd/mm/yyyy")&amp;" đến "&amp;TEXT(E25,"dd/mm/yyyy")</f>
        <v>Từ ngày 06/10/2025 đến 12/10/2025</v>
      </c>
      <c r="G18" s="175"/>
    </row>
    <row r="19" spans="1:9" ht="15.75" customHeight="1">
      <c r="A19" s="176"/>
      <c r="B19" s="296" t="s">
        <v>571</v>
      </c>
      <c r="C19" s="297"/>
      <c r="D19" s="298" t="str">
        <f>"From "&amp;TEXT(F25+1,"dd/mm/yyyy")&amp;" to "&amp;TEXT(E25,"dd/mm/yyyy")</f>
        <v>From 06/10/2025 to 12/10/2025</v>
      </c>
      <c r="E19" s="187"/>
      <c r="F19" s="187"/>
      <c r="G19" s="299"/>
    </row>
    <row r="20" spans="1:9" ht="15.75" customHeight="1">
      <c r="A20" s="177">
        <v>5</v>
      </c>
      <c r="B20" s="300" t="s">
        <v>578</v>
      </c>
      <c r="C20" s="300"/>
      <c r="D20" s="301">
        <f>E25+1</f>
        <v>45943</v>
      </c>
      <c r="E20" s="302"/>
      <c r="F20" s="302"/>
      <c r="G20" s="299"/>
    </row>
    <row r="21" spans="1:9" ht="15.75" customHeight="1">
      <c r="A21" s="176"/>
      <c r="B21" s="296" t="s">
        <v>579</v>
      </c>
      <c r="C21" s="297"/>
      <c r="D21" s="303">
        <f>D20</f>
        <v>45943</v>
      </c>
      <c r="E21" s="304"/>
      <c r="F21" s="304"/>
      <c r="G21" s="304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59" t="s">
        <v>531</v>
      </c>
      <c r="B23" s="360"/>
      <c r="C23" s="361" t="s">
        <v>541</v>
      </c>
      <c r="D23" s="360"/>
      <c r="E23" s="179" t="s">
        <v>542</v>
      </c>
      <c r="F23" s="266" t="s">
        <v>542</v>
      </c>
      <c r="I23" s="180"/>
    </row>
    <row r="24" spans="1:9" ht="15.75" customHeight="1">
      <c r="A24" s="362" t="s">
        <v>27</v>
      </c>
      <c r="B24" s="363"/>
      <c r="C24" s="364" t="s">
        <v>330</v>
      </c>
      <c r="D24" s="365"/>
      <c r="E24" s="181" t="s">
        <v>543</v>
      </c>
      <c r="F24" s="267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45942</v>
      </c>
      <c r="F25" s="186">
        <v>45935</v>
      </c>
      <c r="G25" s="187"/>
      <c r="I25" s="180"/>
    </row>
    <row r="26" spans="1:9" ht="15.75" customHeight="1">
      <c r="A26" s="353" t="s">
        <v>572</v>
      </c>
      <c r="B26" s="354"/>
      <c r="C26" s="188" t="s">
        <v>544</v>
      </c>
      <c r="D26" s="188"/>
      <c r="E26" s="189"/>
      <c r="F26" s="268"/>
      <c r="I26" s="190"/>
    </row>
    <row r="27" spans="1:9" ht="15.75" customHeight="1">
      <c r="A27" s="191"/>
      <c r="B27" s="192"/>
      <c r="C27" s="193" t="s">
        <v>545</v>
      </c>
      <c r="D27" s="194"/>
      <c r="E27" s="290"/>
      <c r="F27" s="271"/>
      <c r="I27" s="190"/>
    </row>
    <row r="28" spans="1:9" ht="15.75" customHeight="1">
      <c r="A28" s="351">
        <v>1</v>
      </c>
      <c r="B28" s="352"/>
      <c r="C28" s="196" t="s">
        <v>546</v>
      </c>
      <c r="D28" s="197"/>
      <c r="E28" s="291"/>
      <c r="F28" s="292"/>
      <c r="I28" s="190"/>
    </row>
    <row r="29" spans="1:9" ht="15.75" customHeight="1">
      <c r="A29" s="198"/>
      <c r="B29" s="199"/>
      <c r="C29" s="200" t="s">
        <v>547</v>
      </c>
      <c r="D29" s="201"/>
      <c r="E29" s="270"/>
      <c r="F29" s="271"/>
      <c r="I29" s="190"/>
    </row>
    <row r="30" spans="1:9" ht="15.75" customHeight="1">
      <c r="A30" s="366">
        <v>1.1000000000000001</v>
      </c>
      <c r="B30" s="367"/>
      <c r="C30" s="202" t="s">
        <v>582</v>
      </c>
      <c r="D30" s="203"/>
      <c r="E30" s="162">
        <f>F34</f>
        <v>113723921123</v>
      </c>
      <c r="F30" s="276">
        <v>114526916795</v>
      </c>
      <c r="G30" s="204"/>
      <c r="H30" s="204"/>
      <c r="I30" s="180"/>
    </row>
    <row r="31" spans="1:9" ht="15.75" customHeight="1">
      <c r="A31" s="349">
        <v>1.2</v>
      </c>
      <c r="B31" s="350"/>
      <c r="C31" s="205" t="s">
        <v>583</v>
      </c>
      <c r="D31" s="206"/>
      <c r="E31" s="254">
        <f>F35</f>
        <v>14771.92</v>
      </c>
      <c r="F31" s="277">
        <v>14979.35</v>
      </c>
      <c r="G31" s="204"/>
      <c r="H31" s="204"/>
      <c r="I31" s="180"/>
    </row>
    <row r="32" spans="1:9" ht="15.75" customHeight="1">
      <c r="A32" s="351">
        <v>2</v>
      </c>
      <c r="B32" s="352"/>
      <c r="C32" s="196" t="s">
        <v>548</v>
      </c>
      <c r="D32" s="197"/>
      <c r="E32" s="255"/>
      <c r="F32" s="278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6"/>
      <c r="F33" s="279"/>
      <c r="G33" s="204"/>
      <c r="H33" s="204"/>
      <c r="I33" s="180"/>
    </row>
    <row r="34" spans="1:9" ht="15.75" customHeight="1">
      <c r="A34" s="366">
        <v>2.1</v>
      </c>
      <c r="B34" s="367"/>
      <c r="C34" s="202" t="s">
        <v>584</v>
      </c>
      <c r="D34" s="203"/>
      <c r="E34" s="162">
        <v>119783664228</v>
      </c>
      <c r="F34" s="276">
        <v>113723921123</v>
      </c>
      <c r="G34" s="204"/>
      <c r="H34" s="204"/>
      <c r="I34" s="209"/>
    </row>
    <row r="35" spans="1:9" ht="15.75" customHeight="1">
      <c r="A35" s="349">
        <v>2.2000000000000002</v>
      </c>
      <c r="B35" s="350"/>
      <c r="C35" s="210" t="s">
        <v>585</v>
      </c>
      <c r="D35" s="201"/>
      <c r="E35" s="254">
        <v>15271.02</v>
      </c>
      <c r="F35" s="277">
        <v>14771.92</v>
      </c>
      <c r="G35" s="204"/>
      <c r="H35" s="204"/>
    </row>
    <row r="36" spans="1:9" ht="15.75" customHeight="1">
      <c r="A36" s="368">
        <v>3</v>
      </c>
      <c r="B36" s="369"/>
      <c r="C36" s="211" t="s">
        <v>574</v>
      </c>
      <c r="D36" s="212"/>
      <c r="E36" s="257"/>
      <c r="F36" s="280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9">
        <f>E34-E30</f>
        <v>6059743105</v>
      </c>
      <c r="F37" s="281">
        <v>-802995672</v>
      </c>
      <c r="G37" s="204"/>
      <c r="H37" s="204"/>
    </row>
    <row r="38" spans="1:9" ht="15.75" customHeight="1">
      <c r="A38" s="370">
        <v>3.1</v>
      </c>
      <c r="B38" s="371"/>
      <c r="C38" s="217" t="s">
        <v>550</v>
      </c>
      <c r="D38" s="218"/>
      <c r="E38" s="257"/>
      <c r="F38" s="280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8">
        <f>E37-E41</f>
        <v>3943165380</v>
      </c>
      <c r="F39" s="282">
        <v>-1600650792</v>
      </c>
      <c r="G39" s="204"/>
      <c r="H39" s="204"/>
    </row>
    <row r="40" spans="1:9" ht="15.75" customHeight="1">
      <c r="A40" s="347">
        <v>3.2</v>
      </c>
      <c r="B40" s="348"/>
      <c r="C40" s="222" t="s">
        <v>581</v>
      </c>
      <c r="D40" s="223"/>
      <c r="E40" s="259"/>
      <c r="F40" s="283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81">
        <v>2116577725</v>
      </c>
      <c r="F41" s="281">
        <v>797655120</v>
      </c>
      <c r="G41" s="204"/>
      <c r="H41" s="204"/>
    </row>
    <row r="42" spans="1:9" ht="15.75" customHeight="1">
      <c r="A42" s="347">
        <v>3.3</v>
      </c>
      <c r="B42" s="348"/>
      <c r="C42" s="217" t="s">
        <v>552</v>
      </c>
      <c r="D42" s="218"/>
      <c r="E42" s="260"/>
      <c r="F42" s="284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61"/>
      <c r="F43" s="285"/>
      <c r="G43" s="204"/>
      <c r="H43" s="204"/>
    </row>
    <row r="44" spans="1:9" ht="15.75" customHeight="1">
      <c r="A44" s="368">
        <v>4</v>
      </c>
      <c r="B44" s="372">
        <v>4</v>
      </c>
      <c r="C44" s="227" t="s">
        <v>573</v>
      </c>
      <c r="D44" s="218"/>
      <c r="E44" s="262"/>
      <c r="F44" s="286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63">
        <f>E35/E31-1</f>
        <v>3.3787077103044183E-2</v>
      </c>
      <c r="F45" s="287">
        <v>-1.3847730375483591E-2</v>
      </c>
      <c r="G45" s="195"/>
      <c r="H45" s="204"/>
    </row>
    <row r="46" spans="1:9" ht="15.75" customHeight="1">
      <c r="A46" s="368">
        <v>5</v>
      </c>
      <c r="B46" s="372"/>
      <c r="C46" s="230" t="s">
        <v>554</v>
      </c>
      <c r="D46" s="231"/>
      <c r="E46" s="264"/>
      <c r="F46" s="288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5"/>
      <c r="F47" s="289"/>
      <c r="G47" s="204"/>
      <c r="H47" s="204"/>
    </row>
    <row r="48" spans="1:9" ht="15.75" customHeight="1">
      <c r="A48" s="377">
        <v>5.0999999999999996</v>
      </c>
      <c r="B48" s="378"/>
      <c r="C48" s="234" t="s">
        <v>586</v>
      </c>
      <c r="D48" s="203"/>
      <c r="E48" s="305">
        <v>180404021080</v>
      </c>
      <c r="F48" s="306">
        <v>180693273552</v>
      </c>
      <c r="H48" s="204"/>
    </row>
    <row r="49" spans="1:8" ht="15.75" customHeight="1">
      <c r="A49" s="377">
        <v>5.2</v>
      </c>
      <c r="B49" s="378"/>
      <c r="C49" s="235" t="s">
        <v>587</v>
      </c>
      <c r="D49" s="236"/>
      <c r="E49" s="305">
        <v>101112382741</v>
      </c>
      <c r="F49" s="307">
        <v>101112382741</v>
      </c>
      <c r="G49" s="204"/>
      <c r="H49" s="204"/>
    </row>
    <row r="50" spans="1:8" ht="15.75" customHeight="1">
      <c r="A50" s="375">
        <v>6</v>
      </c>
      <c r="B50" s="376"/>
      <c r="C50" s="237" t="s">
        <v>592</v>
      </c>
      <c r="D50" s="238"/>
      <c r="E50" s="272"/>
      <c r="F50" s="273"/>
      <c r="G50" s="204"/>
      <c r="H50" s="204"/>
    </row>
    <row r="51" spans="1:8" ht="15.75" customHeight="1">
      <c r="A51" s="377">
        <v>6.1</v>
      </c>
      <c r="B51" s="378">
        <v>6.1</v>
      </c>
      <c r="C51" s="239" t="s">
        <v>594</v>
      </c>
      <c r="D51" s="240"/>
      <c r="E51" s="274">
        <v>41843.019999999997</v>
      </c>
      <c r="F51" s="274">
        <v>38267.25</v>
      </c>
      <c r="G51" s="294"/>
      <c r="H51" s="204"/>
    </row>
    <row r="52" spans="1:8" ht="15.75" customHeight="1">
      <c r="A52" s="377">
        <v>6.2</v>
      </c>
      <c r="B52" s="378"/>
      <c r="C52" s="202" t="s">
        <v>588</v>
      </c>
      <c r="D52" s="234"/>
      <c r="E52" s="295">
        <f>E35*E51</f>
        <v>638985595.28039992</v>
      </c>
      <c r="F52" s="274">
        <v>565280755.62</v>
      </c>
      <c r="G52" s="293"/>
      <c r="H52" s="204"/>
    </row>
    <row r="53" spans="1:8" ht="15.75" customHeight="1" thickBot="1">
      <c r="A53" s="373">
        <v>6.2</v>
      </c>
      <c r="B53" s="374">
        <v>6.3</v>
      </c>
      <c r="C53" s="241" t="s">
        <v>593</v>
      </c>
      <c r="D53" s="241"/>
      <c r="E53" s="275">
        <f>E52/E34</f>
        <v>5.3344969816930517E-3</v>
      </c>
      <c r="F53" s="275">
        <v>4.9706407415253577E-3</v>
      </c>
      <c r="G53" s="293"/>
      <c r="H53" s="204"/>
    </row>
    <row r="54" spans="1:8" ht="15.75" customHeight="1">
      <c r="A54" s="242"/>
      <c r="B54" s="242"/>
      <c r="C54" s="242"/>
      <c r="D54" s="242"/>
      <c r="E54" s="243"/>
      <c r="F54" s="243"/>
    </row>
    <row r="55" spans="1:8">
      <c r="B55" s="244"/>
      <c r="C55" s="245" t="s">
        <v>556</v>
      </c>
      <c r="D55" s="245"/>
      <c r="E55" s="344" t="s">
        <v>557</v>
      </c>
      <c r="F55" s="344"/>
    </row>
    <row r="56" spans="1:8">
      <c r="B56" s="244"/>
      <c r="C56" s="246" t="s">
        <v>589</v>
      </c>
      <c r="D56" s="245"/>
      <c r="E56" s="343" t="s">
        <v>558</v>
      </c>
      <c r="F56" s="344"/>
    </row>
    <row r="57" spans="1:8" ht="14.25" customHeight="1">
      <c r="C57" s="247"/>
      <c r="D57" s="247"/>
      <c r="E57" s="173"/>
      <c r="F57" s="173"/>
    </row>
    <row r="58" spans="1:8" ht="14.25" customHeight="1">
      <c r="A58" s="248"/>
      <c r="B58" s="248"/>
    </row>
    <row r="59" spans="1:8" ht="14.25" customHeight="1">
      <c r="A59" s="248"/>
      <c r="B59" s="248"/>
    </row>
    <row r="60" spans="1:8" ht="14.25" customHeight="1">
      <c r="A60" s="248"/>
      <c r="B60" s="248"/>
    </row>
    <row r="61" spans="1:8" ht="14.25" customHeight="1">
      <c r="A61" s="248"/>
      <c r="B61" s="248"/>
    </row>
    <row r="62" spans="1:8" ht="14.25" customHeight="1">
      <c r="A62" s="248"/>
      <c r="B62" s="248"/>
    </row>
    <row r="63" spans="1:8" ht="14.25" customHeight="1">
      <c r="A63" s="248"/>
      <c r="B63" s="248"/>
      <c r="C63" s="246"/>
      <c r="E63" s="345"/>
      <c r="F63" s="345"/>
    </row>
    <row r="64" spans="1:8" ht="14.25" customHeight="1">
      <c r="A64" s="249"/>
      <c r="B64" s="249"/>
      <c r="C64" s="250"/>
      <c r="D64" s="172"/>
      <c r="E64" s="346"/>
      <c r="F64" s="346"/>
    </row>
    <row r="65" spans="1:4" ht="16.5">
      <c r="A65" s="249"/>
      <c r="B65" s="249"/>
      <c r="C65" s="249"/>
      <c r="D65" s="249"/>
    </row>
    <row r="66" spans="1:4" ht="16.5">
      <c r="A66" s="251"/>
      <c r="B66" s="251"/>
      <c r="C66" s="251"/>
      <c r="D66" s="251"/>
    </row>
    <row r="67" spans="1:4" ht="16.5">
      <c r="A67" s="252"/>
      <c r="B67" s="252"/>
      <c r="C67" s="251"/>
      <c r="D67" s="251"/>
    </row>
    <row r="68" spans="1:4" ht="15.75">
      <c r="A68" s="253"/>
      <c r="B68" s="253"/>
    </row>
  </sheetData>
  <mergeCells count="34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E56:F56"/>
    <mergeCell ref="E63:F63"/>
    <mergeCell ref="E64:F64"/>
    <mergeCell ref="A40:B40"/>
    <mergeCell ref="A35:B3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N2u3tQ2O/3Il2g4ZVdvj7jOCb54=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fMw8YxpFS9b2lT/1Li7dyJI9g/E=</DigestValue>
    </Reference>
  </SignedInfo>
  <SignatureValue>On6g/CEX82GoCf6vRxehtagSUoixI4350QpEj49P+3TGbUfUgvw98xGY3MWVF2N/w+02cscr4j4U
3ANRuk+bxdWHHmKpVwmKN6ZaM/WPxgaAeGuggsdlA/m4sN5sU78jtombfyx/MoRtsYt7PONmua4w
k9nYjt1Btj0tKSqDWYarvsC1WBuUKSRc5rKkQyTMMB+9jZhyN/sKudUw6GkWFNPGwTzMlJtiXyiK
1z8zbrDAr6NxRgSK9nmSreQQCVN3sRyrddiw1Pvsnao3I1UsuQh/7rxHxV3AccIYJIzx3Acf7tW9
tpNpFAnizxZ6J5uH3jb5nFbsJzYFG3tC64mc5Q==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9kHFAO+VgW9fmpAZxMlzinu/oRc=</DigestValue>
      </Reference>
      <Reference URI="/xl/worksheets/sheet5.xml?ContentType=application/vnd.openxmlformats-officedocument.spreadsheetml.worksheet+xml">
        <DigestMethod Algorithm="http://www.w3.org/2000/09/xmldsig#sha1"/>
        <DigestValue>3Ud0nsAvo0lEbP0faai5XlB7FE8=</DigestValue>
      </Reference>
      <Reference URI="/xl/worksheets/sheet6.xml?ContentType=application/vnd.openxmlformats-officedocument.spreadsheetml.worksheet+xml">
        <DigestMethod Algorithm="http://www.w3.org/2000/09/xmldsig#sha1"/>
        <DigestValue>d+3mbJo/lA5IIMdTzApB5U8HR3c=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+lE3STkKZX/pr7jdK67Oq0AvtFM=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blph+QQXA6/u10Gsz0P8kB+Fi9Q=</DigestValue>
      </Reference>
      <Reference URI="/xl/worksheets/sheet2.xml?ContentType=application/vnd.openxmlformats-officedocument.spreadsheetml.worksheet+xml">
        <DigestMethod Algorithm="http://www.w3.org/2000/09/xmldsig#sha1"/>
        <DigestValue>plVV4VjN/N4T0gw25wkVy4dtrQI=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9BvDRdqnkbEcliCPxp7IUW9hy9g=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btHrKd3jwGeieCW9s4A9ZH/bIfw=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nFH3VStPqH/Qgjjlku3AyltvpbA=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2025-10-13T06:59:32Z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2025-10-13T06:59:32Z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DJe+/gGObeAelhyOkMUuhQJbwT3AAMAEHpY+CD3rlYk=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BFshOcnGhku16I44KtmMSX4wJNc4aJQ4b/71SLtPuiI=</DigestValue>
    </Reference>
  </SignedInfo>
  <SignatureValue>AwhNo6IltVNqEH7wO18MCDjZo91vL03F1cuw7Eur1caPQtpUxzvZhkqvDe3fTXEAHGUNhON7GSqD
psqthWH8RrbRTevMy/pJd0VmIQ96wzW2FHCSZu5RrJgUCie3JhSL3kcaFC0d/nG52J2o53KvmakI
Kv3TS6G2Krr2VN8m73K7XxREMvM0b6hjpFfph3wqIqSFfd0hnH50XqHZKv2W3NLe+Hr/lph16AvC
Bp5KIX0ea2hLtysCM2dgbxSoBda+fnMCtLgujQNMLgOyIdmTmE12bkfSjRSGWhoARoAaHgMtG2LS
jf8gWGnEaM6bk7QPkX3Jc9QAtbjxa2MLRZegug==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51vU8exuvfdDDtv2wID4SRPAMKBUHsSwsbF+Yn0tpXE=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X9yK5bOkf26WxrhiNzC+25DihIJ8bEhGMoWPFQL1IZA=</DigestValue>
      </Reference>
      <Reference URI="/xl/styles.xml?ContentType=application/vnd.openxmlformats-officedocument.spreadsheetml.styles+xml">
        <DigestMethod Algorithm="http://www.w3.org/2001/04/xmlenc#sha256"/>
        <DigestValue>YlMgMav7Po1DYg0pFjQdHFkJaAZZuFDg0YAVmaMSvVk=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oWg492U5fCurvSCU4Z8iZYrLEerhma6LOt3o7Ba0BMU=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DLnbbs1qgi9QXXZA04oDDf3Sfezve2D398oVYPeMcc8=</DigestValue>
      </Reference>
      <Reference URI="/xl/worksheets/sheet3.xml?ContentType=application/vnd.openxmlformats-officedocument.spreadsheetml.worksheet+xml">
        <DigestMethod Algorithm="http://www.w3.org/2001/04/xmlenc#sha256"/>
        <DigestValue>VXhUwD5siNKr8KmYF74SQbaarttt5FdymBoCoa1R0aY=</DigestValue>
      </Reference>
      <Reference URI="/xl/worksheets/sheet4.xml?ContentType=application/vnd.openxmlformats-officedocument.spreadsheetml.worksheet+xml">
        <DigestMethod Algorithm="http://www.w3.org/2001/04/xmlenc#sha256"/>
        <DigestValue>fMMPg1WYb+xnQVzO8J05R4RJYAoBwYQOauisO1dtaT8=</DigestValue>
      </Reference>
      <Reference URI="/xl/worksheets/sheet5.xml?ContentType=application/vnd.openxmlformats-officedocument.spreadsheetml.worksheet+xml">
        <DigestMethod Algorithm="http://www.w3.org/2001/04/xmlenc#sha256"/>
        <DigestValue>DFyMyX+ECBVTP97BUndhFWAJyTaLSskpZEmTbklhCBY=</DigestValue>
      </Reference>
      <Reference URI="/xl/worksheets/sheet6.xml?ContentType=application/vnd.openxmlformats-officedocument.spreadsheetml.worksheet+xml">
        <DigestMethod Algorithm="http://www.w3.org/2001/04/xmlenc#sha256"/>
        <DigestValue>uJip4MaPJ/XNKdevdk4uki1Psv5EcU3K/GpVC33tTww=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2025-10-13T10:15:04Z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2025-10-13T10:15:04Z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2025-08-04T04:05:59Z</cp:lastPrinted>
  <dcterms:created xsi:type="dcterms:W3CDTF">2014-09-25T08:23:57Z</dcterms:created>
  <dcterms:modified xsi:type="dcterms:W3CDTF">2025-10-13T06:48:44Z</dcterms:modified>
</cp:coreProperties>
</file>