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 DINH KY\BAO CAO TUAN\2025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20" i="27" l="1"/>
  <c r="H18" i="27" l="1"/>
  <c r="F25" i="27" l="1"/>
  <c r="H19" i="27"/>
  <c r="F31" i="27" l="1"/>
  <c r="F45" i="27" l="1"/>
  <c r="F30" i="27"/>
  <c r="F37" i="27" s="1"/>
  <c r="F39" i="27" s="1"/>
  <c r="E19" i="27" l="1"/>
  <c r="E18" i="27"/>
  <c r="F52" i="27" l="1"/>
  <c r="F53" i="27" s="1"/>
  <c r="E21" i="27" l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<sst xmlns="http://schemas.openxmlformats.org/spreadsheetml/2006/main" count="1392" uniqueCount="599">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</sst>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165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165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43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43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43" fontId="11" fillId="0" borderId="19" xfId="64" applyFont="1" applyFill="1" applyBorder="1" applyAlignment="1">
      <alignment wrapText="1"/>
    </xf>
    <xf numFmtId="224" fontId="11" fillId="0" borderId="0" xfId="499" applyNumberFormat="1" applyFont="1" applyBorder="1" applyAlignment="1">
      <alignment horizontal="right"/>
    </xf>
    <xf numFmtId="171" fontId="11" fillId="0" borderId="19" xfId="64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5" t="s">
        <v>50</v>
      </c>
      <c r="B2" s="316"/>
      <c r="C2" s="316"/>
      <c r="D2" s="316"/>
      <c r="E2" s="316"/>
      <c r="F2" s="31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7" t="s">
        <v>51</v>
      </c>
      <c r="D3" s="317"/>
      <c r="E3" s="317"/>
      <c r="F3" s="317"/>
      <c r="G3" s="317"/>
      <c r="H3" s="317"/>
      <c r="I3" s="317"/>
      <c r="J3" s="317"/>
      <c r="K3" s="317"/>
      <c r="L3" s="317"/>
      <c r="M3" s="299" t="s">
        <v>23</v>
      </c>
      <c r="N3" s="307"/>
      <c r="O3" s="308" t="s">
        <v>24</v>
      </c>
      <c r="P3" s="309"/>
      <c r="Q3" s="299" t="s">
        <v>5</v>
      </c>
      <c r="R3" s="299"/>
      <c r="S3" s="307"/>
      <c r="T3" s="310"/>
      <c r="U3" s="301" t="s">
        <v>26</v>
      </c>
      <c r="V3" s="302"/>
      <c r="W3" s="303" t="s">
        <v>25</v>
      </c>
    </row>
    <row r="4" spans="1:23" ht="12.75" customHeight="1">
      <c r="A4" s="307" t="s">
        <v>27</v>
      </c>
      <c r="B4" s="299" t="s">
        <v>28</v>
      </c>
      <c r="C4" s="299" t="s">
        <v>29</v>
      </c>
      <c r="D4" s="299" t="s">
        <v>30</v>
      </c>
      <c r="E4" s="299" t="s">
        <v>31</v>
      </c>
      <c r="F4" s="299" t="s">
        <v>32</v>
      </c>
      <c r="G4" s="299" t="s">
        <v>33</v>
      </c>
      <c r="H4" s="311" t="s">
        <v>52</v>
      </c>
      <c r="I4" s="299" t="s">
        <v>34</v>
      </c>
      <c r="J4" s="310"/>
      <c r="K4" s="299" t="s">
        <v>35</v>
      </c>
      <c r="L4" s="299" t="s">
        <v>36</v>
      </c>
      <c r="M4" s="299" t="s">
        <v>35</v>
      </c>
      <c r="N4" s="299" t="s">
        <v>37</v>
      </c>
      <c r="O4" s="299" t="s">
        <v>35</v>
      </c>
      <c r="P4" s="299" t="s">
        <v>37</v>
      </c>
      <c r="Q4" s="299" t="s">
        <v>38</v>
      </c>
      <c r="R4" s="299" t="s">
        <v>39</v>
      </c>
      <c r="S4" s="299" t="s">
        <v>36</v>
      </c>
      <c r="T4" s="299" t="s">
        <v>39</v>
      </c>
      <c r="U4" s="311" t="s">
        <v>36</v>
      </c>
      <c r="V4" s="299" t="s">
        <v>39</v>
      </c>
      <c r="W4" s="304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6"/>
      <c r="R5" s="306"/>
      <c r="S5" s="310"/>
      <c r="T5" s="306"/>
      <c r="U5" s="312"/>
      <c r="V5" s="300"/>
      <c r="W5" s="30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0" t="s">
        <v>210</v>
      </c>
      <c r="B1" s="320"/>
      <c r="C1" s="320"/>
      <c r="D1" s="320"/>
      <c r="E1" s="320"/>
      <c r="F1" s="320"/>
      <c r="G1" s="32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1" t="e">
        <f>#REF!</f>
        <v>#REF!</v>
      </c>
      <c r="C2" s="322"/>
      <c r="D2" s="32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3"/>
      <c r="C3" s="323"/>
      <c r="D3" s="32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3">
        <v>111000</v>
      </c>
      <c r="C6" s="323"/>
      <c r="D6" s="32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8">
        <f>+$B$6*$F$7/$C$7</f>
        <v>111000</v>
      </c>
      <c r="C8" s="318"/>
      <c r="D8" s="31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3" t="e">
        <f>VLOOKUP(I11,#REF!,4,0)*1000</f>
        <v>#REF!</v>
      </c>
      <c r="C11" s="323"/>
      <c r="D11" s="32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8" t="e">
        <f>+ ROUND((B11-B19)*F10/C10,0)</f>
        <v>#REF!</v>
      </c>
      <c r="C12" s="318"/>
      <c r="D12" s="31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9" t="s">
        <v>212</v>
      </c>
      <c r="C13" s="319"/>
      <c r="D13" s="31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8">
        <f>+IF($E$13=1,ROUNDDOWN($B$8*$F$10/$C$10,0),IF(MROUND($B$8*$F$10/$C$10,10)-($B$8*$F$10/$C$10)&gt;0,MROUND($B$8*$F$10/$C$10,10)-10,MROUND($B$8*$F$10/$C$10,10)))</f>
        <v>55500</v>
      </c>
      <c r="C14" s="318"/>
      <c r="D14" s="31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8">
        <f>ROUNDDOWN($B$8*$F$10/$C$10,0)-B14</f>
        <v>0</v>
      </c>
      <c r="C15" s="318"/>
      <c r="D15" s="31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9" t="s">
        <v>223</v>
      </c>
      <c r="C16" s="319"/>
      <c r="D16" s="31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3">
        <v>10000</v>
      </c>
      <c r="C17" s="323"/>
      <c r="D17" s="32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8">
        <f>+IF($E$16=1,B17*B15,0)</f>
        <v>0</v>
      </c>
      <c r="C18" s="318"/>
      <c r="D18" s="31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3">
        <v>10000</v>
      </c>
      <c r="C19" s="323"/>
      <c r="D19" s="32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8">
        <f>+B19*B14</f>
        <v>555000000</v>
      </c>
      <c r="C20" s="318"/>
      <c r="D20" s="31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C16" zoomScale="87" zoomScaleNormal="87" zoomScaleSheetLayoutView="87" workbookViewId="0">
      <selection activeCell="K42" sqref="K42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0" t="s">
        <v>561</v>
      </c>
      <c r="C1" s="350"/>
      <c r="D1" s="350"/>
      <c r="E1" s="350"/>
      <c r="F1" s="350"/>
      <c r="G1" s="350"/>
    </row>
    <row r="2" spans="2:7" ht="15.75" customHeight="1">
      <c r="B2" s="347" t="s">
        <v>562</v>
      </c>
      <c r="C2" s="347"/>
      <c r="D2" s="347"/>
      <c r="E2" s="347"/>
      <c r="F2" s="347"/>
      <c r="G2" s="347"/>
    </row>
    <row r="3" spans="2:7" ht="19.5" customHeight="1">
      <c r="B3" s="348" t="s">
        <v>582</v>
      </c>
      <c r="C3" s="348"/>
      <c r="D3" s="348"/>
      <c r="E3" s="348"/>
      <c r="F3" s="348"/>
      <c r="G3" s="348"/>
    </row>
    <row r="4" spans="2:7" ht="18" customHeight="1">
      <c r="B4" s="349" t="s">
        <v>563</v>
      </c>
      <c r="C4" s="349"/>
      <c r="D4" s="349"/>
      <c r="E4" s="349"/>
      <c r="F4" s="349"/>
      <c r="G4" s="349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0" t="s">
        <v>564</v>
      </c>
      <c r="C6" s="350"/>
      <c r="D6" s="350"/>
      <c r="E6" s="350"/>
      <c r="F6" s="350"/>
      <c r="G6" s="350"/>
    </row>
    <row r="7" spans="2:7" ht="15.75" customHeight="1">
      <c r="B7" s="350" t="s">
        <v>565</v>
      </c>
      <c r="C7" s="350"/>
      <c r="D7" s="350"/>
      <c r="E7" s="350"/>
      <c r="F7" s="350"/>
      <c r="G7" s="350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9" t="s">
        <v>570</v>
      </c>
      <c r="C18" s="369"/>
      <c r="D18" s="369"/>
      <c r="E18" s="161" t="str">
        <f>"Từ ngày "&amp;TEXT(H18,"dd/mm/yyyy")&amp;" đến "&amp;TEXT(H19,"dd/mm/yyyy")</f>
        <v>Từ ngày 01/09/2025 đến 08/09/2025</v>
      </c>
      <c r="H18" s="176">
        <f>G25+1</f>
        <v>45901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01/09/2025 to 08/09/2025</v>
      </c>
      <c r="H19" s="176">
        <f>H18+7</f>
        <v>45908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45908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9">
        <f>E20</f>
        <v>45908</v>
      </c>
      <c r="F21" s="359"/>
      <c r="G21" s="359"/>
      <c r="H21" s="359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1" t="s">
        <v>531</v>
      </c>
      <c r="C23" s="352"/>
      <c r="D23" s="351" t="s">
        <v>541</v>
      </c>
      <c r="E23" s="352"/>
      <c r="F23" s="264" t="s">
        <v>542</v>
      </c>
      <c r="G23" s="264" t="s">
        <v>542</v>
      </c>
      <c r="I23" s="179"/>
      <c r="L23" s="184"/>
    </row>
    <row r="24" spans="2:12" ht="15.75" customHeight="1">
      <c r="B24" s="353" t="s">
        <v>27</v>
      </c>
      <c r="C24" s="354"/>
      <c r="D24" s="355" t="s">
        <v>330</v>
      </c>
      <c r="E24" s="356"/>
      <c r="F24" s="185" t="s">
        <v>543</v>
      </c>
      <c r="G24" s="185" t="s">
        <v>543</v>
      </c>
      <c r="I24" s="179"/>
      <c r="L24" s="184"/>
    </row>
    <row r="25" spans="2:12" ht="15.75" customHeight="1">
      <c r="B25" s="265"/>
      <c r="C25" s="186"/>
      <c r="D25" s="187"/>
      <c r="E25" s="187"/>
      <c r="F25" s="188">
        <f>G25+7</f>
        <v>45907</v>
      </c>
      <c r="G25" s="188">
        <v>45900</v>
      </c>
      <c r="H25" s="189"/>
      <c r="I25" s="179"/>
      <c r="L25" s="184"/>
    </row>
    <row r="26" spans="2:12" ht="15.75" customHeight="1">
      <c r="B26" s="345" t="s">
        <v>572</v>
      </c>
      <c r="C26" s="346"/>
      <c r="D26" s="190" t="s">
        <v>544</v>
      </c>
      <c r="E26" s="190"/>
      <c r="F26" s="191"/>
      <c r="G26" s="266"/>
      <c r="I26" s="179"/>
      <c r="L26" s="192"/>
    </row>
    <row r="27" spans="2:12" ht="15.75" customHeight="1">
      <c r="B27" s="267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3">
        <v>1</v>
      </c>
      <c r="C28" s="344"/>
      <c r="D28" s="197" t="s">
        <v>546</v>
      </c>
      <c r="E28" s="198"/>
      <c r="F28" s="260"/>
      <c r="G28" s="268"/>
      <c r="I28" s="199"/>
      <c r="L28" s="192"/>
    </row>
    <row r="29" spans="2:12" ht="15.75" customHeight="1">
      <c r="B29" s="269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57">
        <v>1.1000000000000001</v>
      </c>
      <c r="C30" s="358"/>
      <c r="D30" s="203" t="s">
        <v>584</v>
      </c>
      <c r="E30" s="204"/>
      <c r="F30" s="163">
        <f>G34</f>
        <v>85647364042</v>
      </c>
      <c r="G30" s="163">
        <v>83351117880</v>
      </c>
      <c r="H30" s="205"/>
      <c r="I30" s="206"/>
      <c r="J30" s="205"/>
      <c r="K30" s="205"/>
      <c r="L30" s="184"/>
    </row>
    <row r="31" spans="2:12" ht="15.75" customHeight="1">
      <c r="B31" s="340">
        <v>1.2</v>
      </c>
      <c r="C31" s="341"/>
      <c r="D31" s="207" t="s">
        <v>585</v>
      </c>
      <c r="E31" s="208"/>
      <c r="F31" s="246">
        <f>G35</f>
        <v>14302.94</v>
      </c>
      <c r="G31" s="246">
        <v>13945.55</v>
      </c>
      <c r="H31" s="205"/>
      <c r="I31" s="206"/>
      <c r="J31" s="205"/>
      <c r="K31" s="205"/>
      <c r="L31" s="184"/>
    </row>
    <row r="32" spans="2:12" ht="15.75" customHeight="1">
      <c r="B32" s="343">
        <v>2</v>
      </c>
      <c r="C32" s="344"/>
      <c r="D32" s="197" t="s">
        <v>548</v>
      </c>
      <c r="E32" s="198"/>
      <c r="F32" s="247"/>
      <c r="G32" s="247"/>
      <c r="H32" s="205"/>
      <c r="I32" s="297"/>
      <c r="J32" s="205"/>
      <c r="K32" s="205"/>
      <c r="L32" s="184"/>
    </row>
    <row r="33" spans="2:12" ht="15.75" customHeight="1">
      <c r="B33" s="270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57">
        <v>2.1</v>
      </c>
      <c r="C34" s="358"/>
      <c r="D34" s="203" t="s">
        <v>586</v>
      </c>
      <c r="E34" s="204"/>
      <c r="F34" s="248">
        <v>84622878873</v>
      </c>
      <c r="G34" s="163">
        <v>85647364042</v>
      </c>
      <c r="H34" s="205"/>
      <c r="I34" s="206"/>
      <c r="J34" s="205"/>
      <c r="K34" s="205"/>
      <c r="L34" s="210"/>
    </row>
    <row r="35" spans="2:12" ht="15.75" customHeight="1">
      <c r="B35" s="340">
        <v>2.2000000000000002</v>
      </c>
      <c r="C35" s="341"/>
      <c r="D35" s="211" t="s">
        <v>587</v>
      </c>
      <c r="E35" s="202"/>
      <c r="F35" s="295">
        <v>14126.44</v>
      </c>
      <c r="G35" s="246">
        <v>14302.94</v>
      </c>
      <c r="H35" s="205"/>
      <c r="I35" s="206"/>
      <c r="J35" s="205"/>
      <c r="K35" s="205"/>
    </row>
    <row r="36" spans="2:12" ht="15.75" customHeight="1">
      <c r="B36" s="360">
        <v>3</v>
      </c>
      <c r="C36" s="361"/>
      <c r="D36" s="212" t="s">
        <v>575</v>
      </c>
      <c r="E36" s="213"/>
      <c r="F36" s="258"/>
      <c r="G36" s="271"/>
      <c r="H36" s="205"/>
      <c r="I36" s="206"/>
      <c r="J36" s="205"/>
      <c r="K36" s="205"/>
    </row>
    <row r="37" spans="2:12" ht="15.75" customHeight="1">
      <c r="B37" s="272"/>
      <c r="C37" s="214"/>
      <c r="D37" s="215" t="s">
        <v>576</v>
      </c>
      <c r="E37" s="216"/>
      <c r="F37" s="262">
        <f>F34-F30</f>
        <v>-1024485169</v>
      </c>
      <c r="G37" s="262">
        <v>2296246162</v>
      </c>
      <c r="H37" s="205"/>
      <c r="I37" s="206"/>
      <c r="J37" s="205"/>
      <c r="K37" s="205"/>
    </row>
    <row r="38" spans="2:12" ht="15.75" customHeight="1">
      <c r="B38" s="362">
        <v>3.1</v>
      </c>
      <c r="C38" s="363"/>
      <c r="D38" s="217" t="s">
        <v>550</v>
      </c>
      <c r="E38" s="218"/>
      <c r="F38" s="258"/>
      <c r="G38" s="271"/>
      <c r="H38" s="205"/>
      <c r="I38" s="206"/>
      <c r="J38" s="205"/>
      <c r="K38" s="205"/>
    </row>
    <row r="39" spans="2:12" ht="15.75" customHeight="1">
      <c r="B39" s="274"/>
      <c r="C39" s="219"/>
      <c r="D39" s="215" t="s">
        <v>551</v>
      </c>
      <c r="E39" s="220"/>
      <c r="F39" s="262">
        <f>F37-F41</f>
        <v>-1057092859</v>
      </c>
      <c r="G39" s="262">
        <v>2135479821</v>
      </c>
      <c r="H39" s="205"/>
      <c r="I39" s="206"/>
      <c r="J39" s="205"/>
      <c r="K39" s="205"/>
    </row>
    <row r="40" spans="2:12" ht="15.75" customHeight="1">
      <c r="B40" s="338">
        <v>3.2</v>
      </c>
      <c r="C40" s="339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1"/>
      <c r="C41" s="292"/>
      <c r="D41" s="167" t="s">
        <v>578</v>
      </c>
      <c r="E41" s="220"/>
      <c r="F41" s="262">
        <v>32607690</v>
      </c>
      <c r="G41" s="273">
        <v>160766341</v>
      </c>
      <c r="H41" s="205"/>
      <c r="I41" s="206"/>
      <c r="J41" s="205"/>
      <c r="K41" s="205"/>
    </row>
    <row r="42" spans="2:12" ht="15.75" customHeight="1">
      <c r="B42" s="338">
        <v>3.3</v>
      </c>
      <c r="C42" s="339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4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60">
        <v>4</v>
      </c>
      <c r="C44" s="364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5"/>
      <c r="C45" s="225"/>
      <c r="D45" s="167" t="s">
        <v>577</v>
      </c>
      <c r="E45" s="220"/>
      <c r="F45" s="253">
        <f>F35/F31-1</f>
        <v>-1.234012028296283E-2</v>
      </c>
      <c r="G45" s="253">
        <v>2.562752992890216E-2</v>
      </c>
      <c r="H45" s="205"/>
      <c r="I45" s="206"/>
      <c r="J45" s="205"/>
      <c r="K45" s="205"/>
    </row>
    <row r="46" spans="2:12" ht="15.75" customHeight="1">
      <c r="B46" s="360">
        <v>5</v>
      </c>
      <c r="C46" s="364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2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65">
        <v>5.0999999999999996</v>
      </c>
      <c r="C48" s="366"/>
      <c r="D48" s="230" t="s">
        <v>588</v>
      </c>
      <c r="E48" s="204"/>
      <c r="F48" s="296">
        <v>96031008376</v>
      </c>
      <c r="G48" s="296">
        <v>96031008376</v>
      </c>
      <c r="H48" s="205"/>
      <c r="I48" s="206"/>
      <c r="J48" s="205"/>
      <c r="K48" s="205"/>
    </row>
    <row r="49" spans="2:11" ht="15.75" customHeight="1">
      <c r="B49" s="365">
        <v>5.2</v>
      </c>
      <c r="C49" s="366"/>
      <c r="D49" s="231" t="s">
        <v>589</v>
      </c>
      <c r="E49" s="232"/>
      <c r="F49" s="296">
        <v>70754798366</v>
      </c>
      <c r="G49" s="296">
        <v>70754798366</v>
      </c>
      <c r="H49" s="205"/>
      <c r="I49" s="206"/>
      <c r="J49" s="205"/>
      <c r="K49" s="205"/>
    </row>
    <row r="50" spans="2:11" ht="15.75" customHeight="1">
      <c r="B50" s="367">
        <v>6</v>
      </c>
      <c r="C50" s="368"/>
      <c r="D50" s="233" t="s">
        <v>574</v>
      </c>
      <c r="E50" s="234"/>
      <c r="F50" s="257"/>
      <c r="G50" s="276"/>
      <c r="H50" s="205"/>
      <c r="I50" s="206"/>
      <c r="J50" s="205"/>
      <c r="K50" s="205"/>
    </row>
    <row r="51" spans="2:11" ht="15.75" customHeight="1">
      <c r="B51" s="365">
        <v>6.1</v>
      </c>
      <c r="C51" s="366">
        <v>6.1</v>
      </c>
      <c r="D51" s="235" t="s">
        <v>590</v>
      </c>
      <c r="E51" s="236"/>
      <c r="F51" s="263">
        <v>8960.92</v>
      </c>
      <c r="G51" s="263">
        <v>8960.92</v>
      </c>
      <c r="H51" s="205"/>
      <c r="I51" s="206"/>
      <c r="J51" s="205"/>
      <c r="K51" s="205"/>
    </row>
    <row r="52" spans="2:11" ht="15.75" customHeight="1">
      <c r="B52" s="365">
        <v>6.2</v>
      </c>
      <c r="C52" s="366"/>
      <c r="D52" s="203" t="s">
        <v>591</v>
      </c>
      <c r="E52" s="230"/>
      <c r="F52" s="298">
        <f>F51*F35</f>
        <v>126585898.72480001</v>
      </c>
      <c r="G52" s="298">
        <v>128167501.1048</v>
      </c>
      <c r="H52" s="205"/>
      <c r="I52" s="206"/>
      <c r="J52" s="205"/>
      <c r="K52" s="205"/>
    </row>
    <row r="53" spans="2:11" ht="15.75" customHeight="1">
      <c r="B53" s="365">
        <v>6.2</v>
      </c>
      <c r="C53" s="366">
        <v>6.3</v>
      </c>
      <c r="D53" s="230" t="s">
        <v>579</v>
      </c>
      <c r="E53" s="230"/>
      <c r="F53" s="277">
        <f>F52/F34</f>
        <v>1.495882678663971E-3</v>
      </c>
      <c r="G53" s="277">
        <v>1.4964558750687161E-3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0" t="s">
        <v>556</v>
      </c>
      <c r="E55" s="290"/>
      <c r="F55" s="335" t="s">
        <v>557</v>
      </c>
      <c r="G55" s="335"/>
    </row>
    <row r="56" spans="2:11">
      <c r="C56" s="239"/>
      <c r="D56" s="293" t="s">
        <v>592</v>
      </c>
      <c r="E56" s="290"/>
      <c r="F56" s="334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3"/>
      <c r="F65" s="336"/>
      <c r="G65" s="336"/>
    </row>
    <row r="66" spans="2:12" s="280" customFormat="1" ht="15.75">
      <c r="B66" s="278" t="s">
        <v>595</v>
      </c>
      <c r="C66" s="278"/>
      <c r="D66" s="278"/>
      <c r="E66" s="278"/>
      <c r="F66" s="342" t="s">
        <v>596</v>
      </c>
      <c r="G66" s="342"/>
      <c r="H66" s="281"/>
      <c r="I66" s="282"/>
      <c r="J66" s="283"/>
      <c r="K66" s="284"/>
      <c r="L66" s="284"/>
    </row>
    <row r="67" spans="2:12" s="280" customFormat="1" ht="15.75" hidden="1" customHeight="1">
      <c r="B67" s="285" t="s">
        <v>598</v>
      </c>
      <c r="C67" s="279"/>
      <c r="D67" s="279"/>
      <c r="E67" s="279"/>
      <c r="F67" s="285"/>
      <c r="G67" s="286"/>
      <c r="H67" s="281"/>
      <c r="I67" s="282"/>
      <c r="J67" s="283"/>
      <c r="K67" s="284"/>
      <c r="L67" s="284"/>
    </row>
    <row r="68" spans="2:12" s="280" customFormat="1" ht="15.75" customHeight="1">
      <c r="B68" s="287" t="s">
        <v>597</v>
      </c>
      <c r="C68" s="288"/>
      <c r="D68" s="288"/>
      <c r="E68" s="288"/>
      <c r="F68" s="287"/>
      <c r="G68" s="286"/>
      <c r="H68" s="281"/>
      <c r="I68" s="282"/>
      <c r="J68" s="283"/>
      <c r="K68" s="284"/>
      <c r="L68" s="284"/>
    </row>
    <row r="69" spans="2:12" s="199" customFormat="1" ht="14.25" customHeight="1">
      <c r="B69" s="289"/>
      <c r="C69" s="289"/>
      <c r="D69" s="294"/>
      <c r="E69" s="231"/>
      <c r="F69" s="337"/>
      <c r="G69" s="337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5:G65"/>
    <mergeCell ref="F69:G69"/>
    <mergeCell ref="B40:C40"/>
    <mergeCell ref="B35:C35"/>
    <mergeCell ref="F66:G66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rEyhHXXHWawT0MY1HnNUoLjgqOg=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sc4ohxEKuYoYsqZ7hSdOLbyKDv8=</DigestValue>
    </Reference>
  </SignedInfo>
  <SignatureValue>ojYqVRKTzxvekO0oDaxnjHb+cYlsinr3dkQp4KJDXl+vLMuCnFTJmyR99VgRkLnWNcGcsQ2J39P4
a5gRiI1gjOPawpZSjTVJ53Q4eCIruPgVhtbY3CwhlLrkpxsYVloaJsUNujb2F7fjTpSi7cz+gcQP
gYb6APve/OAKw0MUOolKAnRlLK4hzYwybep3nXEAyYK1Xde5ndfIyZOndNNDjMlyccZVXiS0d++2
IzBHN2miPMzp5Qsg+wak2p0y0IfoRlr+OFaExydUS2LXoG9CgMz4iUG9O8Fz4b+/1/q9fOwZVy9P
CIEtRe2myABh/X//4VPQZjhiBPatCMboO4R7aA==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LIRtG/kjNyKEyQrIoEEQOdSRRss=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tyles.xml?ContentType=application/vnd.openxmlformats-officedocument.spreadsheetml.styles+xml">
        <DigestMethod Algorithm="http://www.w3.org/2000/09/xmldsig#sha1"/>
        <DigestValue>bz8Ha/ax4NFRGV6c4uiuqZd9qtI=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6.xml?ContentType=application/vnd.openxmlformats-officedocument.spreadsheetml.worksheet+xml">
        <DigestMethod Algorithm="http://www.w3.org/2000/09/xmldsig#sha1"/>
        <DigestValue>UbJx48fWRRIIa0o6D+wOuu+qj+I=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k4haJEybTBST9D4hndlHne+j6Qo=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KrgLVdg4vUdH2jf70pdigtdrxRM=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vmlDrawing1.vml?ContentType=application/vnd.openxmlformats-officedocument.vmlDrawing">
        <DigestMethod Algorithm="http://www.w3.org/2000/09/xmldsig#sha1"/>
        <DigestValue>2I+DbO4/7P+UpCotQaZxIUaByfg=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4.xml?ContentType=application/vnd.openxmlformats-officedocument.spreadsheetml.worksheet+xml">
        <DigestMethod Algorithm="http://www.w3.org/2000/09/xmldsig#sha1"/>
        <DigestValue>7XvpQ6r21M3+NlnPy3M1ha4dc4g=</DigestValue>
      </Reference>
      <Reference URI="/xl/calcChain.xml?ContentType=application/vnd.openxmlformats-officedocument.spreadsheetml.calcChain+xml">
        <DigestMethod Algorithm="http://www.w3.org/2000/09/xmldsig#sha1"/>
        <DigestValue>ug1QD3U8ivlRFPDWSTMN1eVZ5X8=</DigestValue>
      </Reference>
      <Reference URI="/xl/workbook.xml?ContentType=application/vnd.openxmlformats-officedocument.spreadsheetml.sheet.main+xml">
        <DigestMethod Algorithm="http://www.w3.org/2000/09/xmldsig#sha1"/>
        <DigestValue>ExexxwISvY5RHtHaRwyQeN5Q9N8=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9k3QcDOhi4ZWRD2lOjX1GnZx6sY=</DigestValue>
      </Reference>
      <Reference URI="/xl/worksheets/sheet2.xml?ContentType=application/vnd.openxmlformats-officedocument.spreadsheetml.worksheet+xml">
        <DigestMethod Algorithm="http://www.w3.org/2000/09/xmldsig#sha1"/>
        <DigestValue>Mw7REyPebHXpN513DM0RCqWTWnA=</DigestValue>
      </Reference>
      <Reference URI="/xl/worksheets/sheet3.xml?ContentType=application/vnd.openxmlformats-officedocument.spreadsheetml.worksheet+xml">
        <DigestMethod Algorithm="http://www.w3.org/2000/09/xmldsig#sha1"/>
        <DigestValue>TFwEpXHzTMGExiQVu1H/KZzEMsk=</DigestValue>
      </Reference>
      <Reference URI="/xl/comments1.xml?ContentType=application/vnd.openxmlformats-officedocument.spreadsheetml.comments+xml">
        <DigestMethod Algorithm="http://www.w3.org/2000/09/xmldsig#sha1"/>
        <DigestValue>f9CYVQEzQ8koHv7SWAs4mSLnxZY=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2025-09-08T06:47:17Z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2025-09-08T06:47:17Z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CKpY+/iyUNGvKgzGAeCPfJ3fGfkIKlqwRTqGd+i2rk0=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ZrDFAy905wsvssUbSfVP9BGJtrM8pZmhKc6TuMPTSp8=</DigestValue>
    </Reference>
  </SignedInfo>
  <SignatureValue>dD+laxyQwhi4/LZn0guJjuv10NVs3C5qf6CfDFb3zjyaGuGJLcVYHeZUmp08yGRmr1A6/A3XscMt
QjYxPjQS/Zu3+riQUUsrlm0s5kCZU9ylO8yseUsmx3CUmLRzwoOCaCkEuFMpeSB99NfVniTtVBg+
oFonm1IjnTh3KNKE7HtFJnFx4bGXEH+zlzgNotw9iZC8i/dGhS0XpYywxVyb96pSb0umDBLWZFX8
rD2sf6ydIPPn2jWlVwqI6oXXa+HANpl07RWdsutnfNw1tAhLmoj9fg/KUnJte/ZbXCXCtFT3wZJt
O429rnO5Nlt9IvWSENQQXEMFV0MJFgocemqkZw==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H0qhATRQhIdoqbigubS9rKFGjB+kTFrGjaAk4Am9tvk=</DigestValue>
      </Reference>
      <Reference URI="/xl/comments1.xml?ContentType=application/vnd.openxmlformats-officedocument.spreadsheetml.comments+xml">
        <DigestMethod Algorithm="http://www.w3.org/2001/04/xmlenc#sha256"/>
        <DigestValue>hzgi6e6GJrilKbUYEh/Qr0P6dhhRCj9Ivbt29UG6ZPI=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vY+dB+gVIA8+2tXiwMF18g5jUJZgSDzONK1shsGQ/G0=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x5jmgrrzlpi0htJ7dvFPSfdZMWWRCIJQLyDHoKLBuUA=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I8f9jp2mXDPlg+uqpTmxTL1NecT5BlkCHqxqGwjUg5g=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jDBoa7CPYPTHB9hI4zl5MAz+X0dzRX1CttWWadxvqJc=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RGKxQYgWkyUV6S7IFOibjurwwP9x3bmLSZGHMbzi0bA=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2025-09-08T07:44:22Z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2025-09-08T07:44:22Z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2024-12-09T04:11:50Z</cp:lastPrinted>
  <dcterms:created xsi:type="dcterms:W3CDTF">2014-09-25T08:23:57Z</dcterms:created>
  <dcterms:modified xsi:type="dcterms:W3CDTF">2025-09-08T03:15:15Z</dcterms:modified>
</cp:coreProperties>
</file>