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5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F25" i="27" l="1"/>
  <c r="E20" i="27" s="1"/>
  <c r="E19" i="27" l="1"/>
  <c r="E18" i="27"/>
  <c r="F30" i="27"/>
  <c r="F37" i="27" s="1"/>
  <c r="F39" i="27" s="1"/>
  <c r="F31" i="27" l="1"/>
  <c r="F52" i="27" l="1"/>
  <c r="F53" i="27" l="1"/>
  <c r="F45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<sst xmlns="http://schemas.openxmlformats.org/spreadsheetml/2006/main" count="1392" uniqueCount="599">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</sst>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  <numFmt numFmtId="224" formatCode="_-* #,##0\ _₫_-;\-* #,##0\ _₫_-;_-* &quot;-&quot;??\ _₫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41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164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7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6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6" fontId="144" fillId="0" borderId="16">
      <alignment horizontal="left" vertical="top"/>
    </xf>
    <xf numFmtId="166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8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3" fillId="0" borderId="0"/>
    <xf numFmtId="0" fontId="133" fillId="0" borderId="0"/>
    <xf numFmtId="164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165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43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43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43" fontId="5" fillId="22" borderId="19" xfId="87" applyFont="1" applyFill="1" applyBorder="1" applyProtection="1">
      <protection locked="0"/>
    </xf>
    <xf numFmtId="43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43" fontId="5" fillId="28" borderId="22" xfId="87" applyFont="1" applyFill="1" applyBorder="1" applyAlignment="1" applyProtection="1">
      <alignment horizontal="center" vertical="center" wrapText="1"/>
      <protection locked="0"/>
    </xf>
    <xf numFmtId="43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43" fontId="3" fillId="28" borderId="25" xfId="87" applyFont="1" applyFill="1" applyBorder="1" applyAlignment="1" applyProtection="1">
      <alignment vertical="center"/>
      <protection locked="0"/>
    </xf>
    <xf numFmtId="43" fontId="3" fillId="28" borderId="26" xfId="87" applyFont="1" applyFill="1" applyBorder="1" applyAlignment="1" applyProtection="1">
      <alignment vertical="center"/>
      <protection locked="0"/>
    </xf>
    <xf numFmtId="43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43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43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43" fontId="55" fillId="0" borderId="0" xfId="64" applyFont="1"/>
    <xf numFmtId="0" fontId="55" fillId="0" borderId="0" xfId="0" applyFont="1" applyAlignment="1">
      <alignment vertical="center"/>
    </xf>
    <xf numFmtId="43" fontId="55" fillId="0" borderId="0" xfId="64" applyFont="1" applyAlignment="1">
      <alignment vertical="center"/>
    </xf>
    <xf numFmtId="43" fontId="55" fillId="0" borderId="0" xfId="64" applyFont="1" applyAlignment="1" applyProtection="1">
      <alignment vertical="center"/>
      <protection locked="0"/>
    </xf>
    <xf numFmtId="43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43" fontId="55" fillId="30" borderId="0" xfId="64" applyFont="1" applyFill="1" applyAlignment="1">
      <alignment vertical="center"/>
    </xf>
    <xf numFmtId="43" fontId="55" fillId="30" borderId="0" xfId="0" applyNumberFormat="1" applyFont="1" applyFill="1" applyAlignment="1">
      <alignment vertical="center"/>
    </xf>
    <xf numFmtId="43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43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43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43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43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43" fontId="3" fillId="0" borderId="16" xfId="88" applyFont="1" applyFill="1" applyBorder="1" applyAlignment="1" applyProtection="1">
      <alignment horizontal="center" vertical="center"/>
      <protection locked="0"/>
    </xf>
    <xf numFmtId="43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43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0" fillId="0" borderId="0" xfId="64" applyFont="1" applyAlignment="1"/>
    <xf numFmtId="43" fontId="63" fillId="0" borderId="0" xfId="64" applyFont="1"/>
    <xf numFmtId="43" fontId="64" fillId="0" borderId="0" xfId="64" applyFont="1" applyAlignment="1"/>
    <xf numFmtId="43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43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43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70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70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165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8" fillId="29" borderId="0" xfId="459" applyFont="1" applyFill="1"/>
    <xf numFmtId="170" fontId="172" fillId="29" borderId="0" xfId="460" applyFont="1" applyFill="1" applyAlignment="1">
      <alignment vertical="center"/>
    </xf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2" fontId="11" fillId="0" borderId="51" xfId="65" applyNumberFormat="1" applyFont="1" applyFill="1" applyBorder="1" applyAlignment="1"/>
    <xf numFmtId="2" fontId="11" fillId="0" borderId="19" xfId="65" applyNumberFormat="1" applyFont="1" applyFill="1" applyBorder="1" applyAlignment="1"/>
    <xf numFmtId="0" fontId="49" fillId="29" borderId="2" xfId="695" applyNumberFormat="1" applyFont="1" applyFill="1" applyBorder="1" applyAlignment="1">
      <alignment vertical="center"/>
    </xf>
    <xf numFmtId="0" fontId="49" fillId="0" borderId="0" xfId="459" applyFont="1"/>
    <xf numFmtId="171" fontId="11" fillId="0" borderId="19" xfId="64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43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43" fontId="55" fillId="0" borderId="0" xfId="64" applyFont="1" applyAlignment="1">
      <alignment horizontal="center" vertical="center"/>
    </xf>
    <xf numFmtId="43" fontId="55" fillId="32" borderId="0" xfId="64" applyFont="1" applyFill="1" applyAlignment="1" applyProtection="1">
      <alignment horizontal="left" vertical="center"/>
      <protection locked="0"/>
    </xf>
    <xf numFmtId="43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43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43" fontId="3" fillId="22" borderId="32" xfId="87" applyFont="1" applyFill="1" applyBorder="1" applyAlignment="1" applyProtection="1">
      <alignment horizontal="center"/>
      <protection locked="0"/>
    </xf>
    <xf numFmtId="43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3" t="s">
        <v>50</v>
      </c>
      <c r="B2" s="304"/>
      <c r="C2" s="304"/>
      <c r="D2" s="304"/>
      <c r="E2" s="304"/>
      <c r="F2" s="30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5" t="s">
        <v>51</v>
      </c>
      <c r="D3" s="305"/>
      <c r="E3" s="305"/>
      <c r="F3" s="305"/>
      <c r="G3" s="305"/>
      <c r="H3" s="305"/>
      <c r="I3" s="305"/>
      <c r="J3" s="305"/>
      <c r="K3" s="305"/>
      <c r="L3" s="305"/>
      <c r="M3" s="306" t="s">
        <v>23</v>
      </c>
      <c r="N3" s="313"/>
      <c r="O3" s="320" t="s">
        <v>24</v>
      </c>
      <c r="P3" s="321"/>
      <c r="Q3" s="306" t="s">
        <v>5</v>
      </c>
      <c r="R3" s="306"/>
      <c r="S3" s="313"/>
      <c r="T3" s="308"/>
      <c r="U3" s="315" t="s">
        <v>26</v>
      </c>
      <c r="V3" s="316"/>
      <c r="W3" s="317" t="s">
        <v>25</v>
      </c>
    </row>
    <row r="4" spans="1:23" ht="12.75" customHeight="1">
      <c r="A4" s="313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09" t="s">
        <v>52</v>
      </c>
      <c r="I4" s="306" t="s">
        <v>34</v>
      </c>
      <c r="J4" s="308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09" t="s">
        <v>36</v>
      </c>
      <c r="V4" s="306" t="s">
        <v>39</v>
      </c>
      <c r="W4" s="318"/>
    </row>
    <row r="5" spans="1:23">
      <c r="A5" s="308"/>
      <c r="B5" s="308"/>
      <c r="C5" s="308"/>
      <c r="D5" s="308"/>
      <c r="E5" s="308"/>
      <c r="F5" s="308"/>
      <c r="G5" s="308"/>
      <c r="H5" s="310"/>
      <c r="I5" s="106" t="s">
        <v>40</v>
      </c>
      <c r="J5" s="106" t="s">
        <v>41</v>
      </c>
      <c r="K5" s="308"/>
      <c r="L5" s="308"/>
      <c r="M5" s="308"/>
      <c r="N5" s="308"/>
      <c r="O5" s="308"/>
      <c r="P5" s="308"/>
      <c r="Q5" s="307"/>
      <c r="R5" s="307"/>
      <c r="S5" s="308"/>
      <c r="T5" s="307"/>
      <c r="U5" s="310"/>
      <c r="V5" s="314"/>
      <c r="W5" s="319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1" t="s">
        <v>5</v>
      </c>
      <c r="B179" s="31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6"/>
      <c r="C3" s="326"/>
      <c r="D3" s="326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2">
        <v>41948</v>
      </c>
      <c r="C4" s="322"/>
      <c r="D4" s="32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2">
        <v>41949</v>
      </c>
      <c r="C5" s="322"/>
      <c r="D5" s="32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6">
        <v>111000</v>
      </c>
      <c r="C6" s="326"/>
      <c r="D6" s="326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4">
        <f>+$B$6*$F$7/$C$7</f>
        <v>111000</v>
      </c>
      <c r="C8" s="324"/>
      <c r="D8" s="32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2" t="s">
        <v>226</v>
      </c>
      <c r="C9" s="322"/>
      <c r="D9" s="32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6" t="e">
        <f>VLOOKUP(I11,#REF!,4,0)*1000</f>
        <v>#REF!</v>
      </c>
      <c r="C11" s="326"/>
      <c r="D11" s="326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4" t="e">
        <f>+ ROUND((B11-B19)*F10/C10,0)</f>
        <v>#REF!</v>
      </c>
      <c r="C12" s="324"/>
      <c r="D12" s="32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5" t="s">
        <v>212</v>
      </c>
      <c r="C13" s="325"/>
      <c r="D13" s="32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4">
        <f>+IF($E$13=1,ROUNDDOWN($B$8*$F$10/$C$10,0),IF(MROUND($B$8*$F$10/$C$10,10)-($B$8*$F$10/$C$10)&gt;0,MROUND($B$8*$F$10/$C$10,10)-10,MROUND($B$8*$F$10/$C$10,10)))</f>
        <v>55500</v>
      </c>
      <c r="C14" s="324"/>
      <c r="D14" s="32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4">
        <f>ROUNDDOWN($B$8*$F$10/$C$10,0)-B14</f>
        <v>0</v>
      </c>
      <c r="C15" s="324"/>
      <c r="D15" s="32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5" t="s">
        <v>223</v>
      </c>
      <c r="C16" s="325"/>
      <c r="D16" s="32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6">
        <v>10000</v>
      </c>
      <c r="C17" s="326"/>
      <c r="D17" s="326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4">
        <f>+IF($E$16=1,B17*B15,0)</f>
        <v>0</v>
      </c>
      <c r="C18" s="324"/>
      <c r="D18" s="32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6">
        <v>10000</v>
      </c>
      <c r="C19" s="326"/>
      <c r="D19" s="326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4">
        <f>+B19*B14</f>
        <v>555000000</v>
      </c>
      <c r="C20" s="324"/>
      <c r="D20" s="32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2"/>
      <c r="C21" s="322"/>
      <c r="D21" s="32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3" t="s">
        <v>241</v>
      </c>
      <c r="F23" s="323"/>
      <c r="G23" s="32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1" t="s">
        <v>328</v>
      </c>
      <c r="F1" s="331"/>
      <c r="G1" s="332" t="s">
        <v>329</v>
      </c>
      <c r="H1" s="332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3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3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3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0" t="s">
        <v>398</v>
      </c>
      <c r="C62" s="330" t="s">
        <v>310</v>
      </c>
      <c r="D62" s="330" t="s">
        <v>403</v>
      </c>
      <c r="E62" s="334">
        <v>140130</v>
      </c>
      <c r="F62" s="334">
        <v>7</v>
      </c>
      <c r="G62" s="40">
        <v>215002</v>
      </c>
      <c r="H62" s="40">
        <v>0</v>
      </c>
    </row>
    <row r="63" spans="1:9" s="40" customFormat="1">
      <c r="B63" s="330"/>
      <c r="C63" s="330"/>
      <c r="D63" s="330"/>
      <c r="E63" s="334"/>
      <c r="F63" s="334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5" t="s">
        <v>20</v>
      </c>
      <c r="C32" s="335"/>
      <c r="D32" s="335"/>
      <c r="E32" s="335"/>
      <c r="F32" s="335"/>
      <c r="G32" s="335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5" t="s">
        <v>14</v>
      </c>
      <c r="C39" s="335"/>
      <c r="D39" s="335"/>
      <c r="E39" s="335"/>
      <c r="F39" s="335"/>
      <c r="G39" s="335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6"/>
      <c r="E43" s="337"/>
      <c r="F43" s="337"/>
      <c r="G43" s="337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topLeftCell="A27" zoomScaleNormal="77" zoomScaleSheetLayoutView="100" workbookViewId="0">
      <selection activeCell="F48" sqref="F48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13.42578125" style="167" customWidth="1"/>
    <col min="9" max="9" width="9.140625" style="167" customWidth="1"/>
    <col min="10" max="10" width="14.85546875" style="167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38" t="s">
        <v>561</v>
      </c>
      <c r="C1" s="338"/>
      <c r="D1" s="338"/>
      <c r="E1" s="338"/>
      <c r="F1" s="338"/>
      <c r="G1" s="338"/>
    </row>
    <row r="2" spans="2:7" ht="15.75" customHeight="1">
      <c r="B2" s="361" t="s">
        <v>562</v>
      </c>
      <c r="C2" s="361"/>
      <c r="D2" s="361"/>
      <c r="E2" s="361"/>
      <c r="F2" s="361"/>
      <c r="G2" s="361"/>
    </row>
    <row r="3" spans="2:7" ht="19.5" customHeight="1">
      <c r="B3" s="362" t="s">
        <v>582</v>
      </c>
      <c r="C3" s="362"/>
      <c r="D3" s="362"/>
      <c r="E3" s="362"/>
      <c r="F3" s="362"/>
      <c r="G3" s="362"/>
    </row>
    <row r="4" spans="2:7" ht="18" customHeight="1">
      <c r="B4" s="363" t="s">
        <v>563</v>
      </c>
      <c r="C4" s="363"/>
      <c r="D4" s="363"/>
      <c r="E4" s="363"/>
      <c r="F4" s="363"/>
      <c r="G4" s="363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38" t="s">
        <v>564</v>
      </c>
      <c r="C6" s="338"/>
      <c r="D6" s="338"/>
      <c r="E6" s="338"/>
      <c r="F6" s="338"/>
      <c r="G6" s="338"/>
    </row>
    <row r="7" spans="2:7" ht="15.75" customHeight="1">
      <c r="B7" s="338" t="s">
        <v>565</v>
      </c>
      <c r="C7" s="338"/>
      <c r="D7" s="338"/>
      <c r="E7" s="338"/>
      <c r="F7" s="338"/>
      <c r="G7" s="338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56" t="s">
        <v>570</v>
      </c>
      <c r="C18" s="356"/>
      <c r="D18" s="356"/>
      <c r="E18" s="161" t="str">
        <f>"Từ ngày "&amp;TEXT(G25+1,"dd/mm/yyyy")&amp;" đến "&amp;TEXT(F25,"dd/mm/yyyy")</f>
        <v>Từ ngày 08/09/2025 đến 14/09/2025</v>
      </c>
      <c r="H18" s="175"/>
    </row>
    <row r="19" spans="2:12" ht="15.75" customHeight="1">
      <c r="B19" s="176"/>
      <c r="C19" s="177" t="s">
        <v>571</v>
      </c>
      <c r="D19" s="176"/>
      <c r="E19" s="162" t="str">
        <f>"From "&amp;TEXT(G25+1,"dd/mm/yyyy")&amp;" to "&amp;TEXT(F25,"dd/mm/yyyy")</f>
        <v>From 08/09/2025 to 14/09/2025</v>
      </c>
      <c r="H19" s="175"/>
    </row>
    <row r="20" spans="2:12" ht="15.75" customHeight="1">
      <c r="B20" s="178">
        <v>5</v>
      </c>
      <c r="C20" s="178" t="s">
        <v>580</v>
      </c>
      <c r="D20" s="178"/>
      <c r="E20" s="179">
        <f>F25+1</f>
        <v>45915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64">
        <f>E20</f>
        <v>45915</v>
      </c>
      <c r="F21" s="364"/>
      <c r="G21" s="364"/>
      <c r="H21" s="364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68" t="s">
        <v>531</v>
      </c>
      <c r="C23" s="369"/>
      <c r="D23" s="368" t="s">
        <v>541</v>
      </c>
      <c r="E23" s="369"/>
      <c r="F23" s="262" t="s">
        <v>542</v>
      </c>
      <c r="G23" s="262" t="s">
        <v>542</v>
      </c>
    </row>
    <row r="24" spans="2:12" ht="15.75" customHeight="1">
      <c r="B24" s="370" t="s">
        <v>27</v>
      </c>
      <c r="C24" s="371"/>
      <c r="D24" s="372" t="s">
        <v>330</v>
      </c>
      <c r="E24" s="373"/>
      <c r="F24" s="182" t="s">
        <v>543</v>
      </c>
      <c r="G24" s="182" t="s">
        <v>543</v>
      </c>
    </row>
    <row r="25" spans="2:12" ht="15.75" customHeight="1">
      <c r="B25" s="263"/>
      <c r="C25" s="183"/>
      <c r="D25" s="184"/>
      <c r="E25" s="184"/>
      <c r="F25" s="185">
        <f>G25+7</f>
        <v>45914</v>
      </c>
      <c r="G25" s="264">
        <v>45907</v>
      </c>
      <c r="H25" s="186"/>
    </row>
    <row r="26" spans="2:12" ht="15.75" customHeight="1">
      <c r="B26" s="359" t="s">
        <v>572</v>
      </c>
      <c r="C26" s="360"/>
      <c r="D26" s="187" t="s">
        <v>544</v>
      </c>
      <c r="E26" s="187"/>
      <c r="F26" s="255"/>
      <c r="G26" s="254"/>
    </row>
    <row r="27" spans="2:12" ht="15.75" customHeight="1">
      <c r="B27" s="265"/>
      <c r="C27" s="188"/>
      <c r="D27" s="189" t="s">
        <v>545</v>
      </c>
      <c r="E27" s="190"/>
      <c r="F27" s="256"/>
      <c r="G27" s="253"/>
    </row>
    <row r="28" spans="2:12" ht="15.75" customHeight="1">
      <c r="B28" s="352">
        <v>1</v>
      </c>
      <c r="C28" s="353"/>
      <c r="D28" s="191" t="s">
        <v>546</v>
      </c>
      <c r="E28" s="192"/>
      <c r="F28" s="250"/>
      <c r="G28" s="266"/>
    </row>
    <row r="29" spans="2:12" ht="15.75" customHeight="1">
      <c r="B29" s="267"/>
      <c r="C29" s="193"/>
      <c r="D29" s="194" t="s">
        <v>547</v>
      </c>
      <c r="E29" s="195"/>
      <c r="F29" s="247"/>
      <c r="G29" s="247"/>
    </row>
    <row r="30" spans="2:12" ht="15.75" customHeight="1">
      <c r="B30" s="354">
        <v>1.1000000000000001</v>
      </c>
      <c r="C30" s="355"/>
      <c r="D30" s="196" t="s">
        <v>584</v>
      </c>
      <c r="E30" s="197"/>
      <c r="F30" s="249">
        <f>G34</f>
        <v>145232351727</v>
      </c>
      <c r="G30" s="268">
        <v>144225921712</v>
      </c>
      <c r="H30" s="198"/>
      <c r="J30" s="198"/>
      <c r="K30" s="198"/>
      <c r="L30" s="198"/>
    </row>
    <row r="31" spans="2:12" ht="15.75" customHeight="1">
      <c r="B31" s="357">
        <v>1.2</v>
      </c>
      <c r="C31" s="358"/>
      <c r="D31" s="199" t="s">
        <v>585</v>
      </c>
      <c r="E31" s="200"/>
      <c r="F31" s="258">
        <f>G35</f>
        <v>13026.42</v>
      </c>
      <c r="G31" s="269">
        <v>13041.63</v>
      </c>
      <c r="H31" s="198"/>
      <c r="J31" s="198"/>
      <c r="K31" s="198"/>
      <c r="L31" s="198"/>
    </row>
    <row r="32" spans="2:12" ht="15.75" customHeight="1">
      <c r="B32" s="352">
        <v>2</v>
      </c>
      <c r="C32" s="353"/>
      <c r="D32" s="191" t="s">
        <v>548</v>
      </c>
      <c r="E32" s="192"/>
      <c r="F32" s="237"/>
      <c r="G32" s="237"/>
      <c r="H32" s="198"/>
      <c r="J32" s="198"/>
      <c r="K32" s="198"/>
      <c r="L32" s="198"/>
    </row>
    <row r="33" spans="2:12" ht="15.75" customHeight="1">
      <c r="B33" s="270"/>
      <c r="C33" s="201"/>
      <c r="D33" s="199" t="s">
        <v>549</v>
      </c>
      <c r="E33" s="195"/>
      <c r="F33" s="238"/>
      <c r="G33" s="238"/>
      <c r="H33" s="198"/>
      <c r="J33" s="198"/>
      <c r="K33" s="198"/>
      <c r="L33" s="198"/>
    </row>
    <row r="34" spans="2:12" ht="15.75" customHeight="1">
      <c r="B34" s="354">
        <v>2.1</v>
      </c>
      <c r="C34" s="355"/>
      <c r="D34" s="196" t="s">
        <v>586</v>
      </c>
      <c r="E34" s="197"/>
      <c r="F34" s="238">
        <v>152129626068</v>
      </c>
      <c r="G34" s="268">
        <v>145232351727</v>
      </c>
      <c r="H34" s="198"/>
      <c r="J34" s="198"/>
      <c r="K34" s="198"/>
      <c r="L34" s="198"/>
    </row>
    <row r="35" spans="2:12" ht="15.75" customHeight="1">
      <c r="B35" s="357">
        <v>2.2000000000000002</v>
      </c>
      <c r="C35" s="358"/>
      <c r="D35" s="202" t="s">
        <v>587</v>
      </c>
      <c r="E35" s="195"/>
      <c r="F35" s="271">
        <v>13281.87</v>
      </c>
      <c r="G35" s="271">
        <v>13026.42</v>
      </c>
      <c r="H35" s="198"/>
      <c r="J35" s="198"/>
      <c r="K35" s="198"/>
      <c r="L35" s="198"/>
    </row>
    <row r="36" spans="2:12" ht="15.75" customHeight="1">
      <c r="B36" s="340">
        <v>3</v>
      </c>
      <c r="C36" s="341"/>
      <c r="D36" s="203" t="s">
        <v>575</v>
      </c>
      <c r="E36" s="204"/>
      <c r="F36" s="239"/>
      <c r="G36" s="239"/>
      <c r="H36" s="198"/>
      <c r="J36" s="198"/>
      <c r="K36" s="198"/>
      <c r="L36" s="198"/>
    </row>
    <row r="37" spans="2:12" ht="15.75" customHeight="1">
      <c r="B37" s="272"/>
      <c r="C37" s="205"/>
      <c r="D37" s="206" t="s">
        <v>576</v>
      </c>
      <c r="E37" s="207"/>
      <c r="F37" s="274">
        <f>F34-F30</f>
        <v>6897274341</v>
      </c>
      <c r="G37" s="274">
        <v>1006430015</v>
      </c>
      <c r="H37" s="198"/>
      <c r="J37" s="198"/>
      <c r="K37" s="198"/>
      <c r="L37" s="198"/>
    </row>
    <row r="38" spans="2:12" ht="15.75" customHeight="1">
      <c r="B38" s="342">
        <v>3.1</v>
      </c>
      <c r="C38" s="343"/>
      <c r="D38" s="208" t="s">
        <v>550</v>
      </c>
      <c r="E38" s="209"/>
      <c r="F38" s="261"/>
      <c r="G38" s="239"/>
      <c r="H38" s="198"/>
      <c r="J38" s="198"/>
      <c r="K38" s="198"/>
      <c r="L38" s="198"/>
    </row>
    <row r="39" spans="2:12" ht="15.75" customHeight="1">
      <c r="B39" s="273"/>
      <c r="C39" s="210"/>
      <c r="D39" s="206" t="s">
        <v>551</v>
      </c>
      <c r="E39" s="211"/>
      <c r="F39" s="260">
        <f>F37-F41</f>
        <v>2959273315</v>
      </c>
      <c r="G39" s="260">
        <v>-165250873</v>
      </c>
      <c r="H39" s="198"/>
      <c r="J39" s="198"/>
      <c r="K39" s="198"/>
      <c r="L39" s="198"/>
    </row>
    <row r="40" spans="2:12" ht="15.75" customHeight="1">
      <c r="B40" s="344">
        <v>3.2</v>
      </c>
      <c r="C40" s="345"/>
      <c r="D40" s="212" t="s">
        <v>583</v>
      </c>
      <c r="E40" s="213"/>
      <c r="F40" s="240"/>
      <c r="G40" s="240"/>
      <c r="H40" s="198"/>
      <c r="J40" s="198"/>
      <c r="K40" s="198"/>
      <c r="L40" s="198"/>
    </row>
    <row r="41" spans="2:12" ht="15.75" customHeight="1">
      <c r="B41" s="292"/>
      <c r="C41" s="293"/>
      <c r="D41" s="166" t="s">
        <v>578</v>
      </c>
      <c r="E41" s="211"/>
      <c r="F41" s="260">
        <v>3938001026</v>
      </c>
      <c r="G41" s="274">
        <v>1171680888</v>
      </c>
      <c r="H41" s="198"/>
      <c r="J41" s="198"/>
      <c r="K41" s="198"/>
      <c r="L41" s="198"/>
    </row>
    <row r="42" spans="2:12" ht="15.75" customHeight="1">
      <c r="B42" s="344">
        <v>3.3</v>
      </c>
      <c r="C42" s="345"/>
      <c r="D42" s="208" t="s">
        <v>552</v>
      </c>
      <c r="E42" s="209"/>
      <c r="F42" s="241"/>
      <c r="G42" s="241"/>
      <c r="H42" s="198"/>
      <c r="J42" s="198"/>
      <c r="K42" s="198"/>
      <c r="L42" s="198"/>
    </row>
    <row r="43" spans="2:12" ht="15.75" customHeight="1">
      <c r="B43" s="273"/>
      <c r="C43" s="214"/>
      <c r="D43" s="166" t="s">
        <v>553</v>
      </c>
      <c r="E43" s="211"/>
      <c r="F43" s="242"/>
      <c r="G43" s="242"/>
      <c r="H43" s="198"/>
      <c r="J43" s="198"/>
      <c r="K43" s="198"/>
      <c r="L43" s="198"/>
    </row>
    <row r="44" spans="2:12" ht="15.75" customHeight="1">
      <c r="B44" s="291">
        <v>4</v>
      </c>
      <c r="C44" s="257">
        <v>4</v>
      </c>
      <c r="D44" s="215" t="s">
        <v>573</v>
      </c>
      <c r="E44" s="209"/>
      <c r="F44" s="243"/>
      <c r="G44" s="243"/>
      <c r="H44" s="198"/>
      <c r="J44" s="198"/>
      <c r="K44" s="198"/>
      <c r="L44" s="198"/>
    </row>
    <row r="45" spans="2:12" ht="15.75" customHeight="1">
      <c r="B45" s="275"/>
      <c r="C45" s="216"/>
      <c r="D45" s="166" t="s">
        <v>577</v>
      </c>
      <c r="E45" s="211"/>
      <c r="F45" s="244">
        <f>F35/F31-1</f>
        <v>1.9610146149133811E-2</v>
      </c>
      <c r="G45" s="244">
        <v>-1.1662652597872469E-3</v>
      </c>
      <c r="H45" s="259"/>
      <c r="J45" s="198"/>
      <c r="K45" s="198"/>
      <c r="L45" s="198"/>
    </row>
    <row r="46" spans="2:12" ht="15.75" customHeight="1">
      <c r="B46" s="346">
        <v>5</v>
      </c>
      <c r="C46" s="347"/>
      <c r="D46" s="217" t="s">
        <v>554</v>
      </c>
      <c r="E46" s="218"/>
      <c r="F46" s="245"/>
      <c r="G46" s="245"/>
      <c r="H46" s="198"/>
      <c r="J46" s="198"/>
      <c r="K46" s="198"/>
      <c r="L46" s="198"/>
    </row>
    <row r="47" spans="2:12" ht="15.75" customHeight="1">
      <c r="B47" s="272"/>
      <c r="C47" s="205"/>
      <c r="D47" s="219" t="s">
        <v>555</v>
      </c>
      <c r="E47" s="220"/>
      <c r="F47" s="246"/>
      <c r="G47" s="246"/>
      <c r="H47" s="198"/>
      <c r="J47" s="198"/>
      <c r="K47" s="198"/>
      <c r="L47" s="198"/>
    </row>
    <row r="48" spans="2:12" ht="15.75" customHeight="1">
      <c r="B48" s="350">
        <v>5.0999999999999996</v>
      </c>
      <c r="C48" s="351"/>
      <c r="D48" s="221" t="s">
        <v>588</v>
      </c>
      <c r="E48" s="197"/>
      <c r="F48" s="301">
        <v>152129626068</v>
      </c>
      <c r="G48" s="300">
        <v>147709148127</v>
      </c>
      <c r="H48" s="198"/>
      <c r="J48" s="198"/>
      <c r="K48" s="198"/>
      <c r="L48" s="198"/>
    </row>
    <row r="49" spans="2:12" ht="15.75" customHeight="1">
      <c r="B49" s="350">
        <v>5.2</v>
      </c>
      <c r="C49" s="351"/>
      <c r="D49" s="222" t="s">
        <v>589</v>
      </c>
      <c r="E49" s="223"/>
      <c r="F49" s="301">
        <v>59391314795</v>
      </c>
      <c r="G49" s="300">
        <v>59391314795</v>
      </c>
      <c r="H49" s="198"/>
      <c r="J49" s="198"/>
      <c r="K49" s="198"/>
      <c r="L49" s="198"/>
    </row>
    <row r="50" spans="2:12" ht="15.75" customHeight="1">
      <c r="B50" s="348">
        <v>6</v>
      </c>
      <c r="C50" s="349"/>
      <c r="D50" s="224" t="s">
        <v>574</v>
      </c>
      <c r="E50" s="225"/>
      <c r="F50" s="248"/>
      <c r="G50" s="276"/>
      <c r="H50" s="198"/>
      <c r="J50" s="198"/>
      <c r="K50" s="198"/>
      <c r="L50" s="198"/>
    </row>
    <row r="51" spans="2:12" ht="15.75" customHeight="1">
      <c r="B51" s="294">
        <v>6.1</v>
      </c>
      <c r="C51" s="295">
        <v>6.1</v>
      </c>
      <c r="D51" s="226" t="s">
        <v>590</v>
      </c>
      <c r="E51" s="227"/>
      <c r="F51" s="296">
        <v>0</v>
      </c>
      <c r="G51" s="297">
        <v>0</v>
      </c>
      <c r="H51" s="252"/>
      <c r="J51" s="198"/>
      <c r="K51" s="198"/>
      <c r="L51" s="198"/>
    </row>
    <row r="52" spans="2:12" ht="15.75" customHeight="1">
      <c r="B52" s="350">
        <v>6.2</v>
      </c>
      <c r="C52" s="351"/>
      <c r="D52" s="196" t="s">
        <v>591</v>
      </c>
      <c r="E52" s="221"/>
      <c r="F52" s="302">
        <f>F51*F35</f>
        <v>0</v>
      </c>
      <c r="G52" s="302">
        <v>0</v>
      </c>
      <c r="H52" s="251"/>
      <c r="J52" s="198"/>
      <c r="K52" s="198"/>
      <c r="L52" s="198"/>
    </row>
    <row r="53" spans="2:12" ht="15.75" customHeight="1">
      <c r="B53" s="294">
        <v>6.2</v>
      </c>
      <c r="C53" s="295">
        <v>6.3</v>
      </c>
      <c r="D53" s="221" t="s">
        <v>579</v>
      </c>
      <c r="E53" s="221"/>
      <c r="F53" s="277">
        <f>F52/F34</f>
        <v>0</v>
      </c>
      <c r="G53" s="277">
        <v>0</v>
      </c>
      <c r="H53" s="251"/>
      <c r="I53" s="259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88" t="s">
        <v>556</v>
      </c>
      <c r="E55" s="288"/>
      <c r="F55" s="339" t="s">
        <v>557</v>
      </c>
      <c r="G55" s="339"/>
      <c r="J55" s="198"/>
    </row>
    <row r="56" spans="2:12">
      <c r="C56" s="230"/>
      <c r="D56" s="289" t="s">
        <v>592</v>
      </c>
      <c r="E56" s="288"/>
      <c r="F56" s="365" t="s">
        <v>558</v>
      </c>
      <c r="G56" s="339"/>
      <c r="J56" s="198"/>
    </row>
    <row r="57" spans="2:12">
      <c r="C57" s="230"/>
      <c r="D57" s="289"/>
      <c r="E57" s="288"/>
      <c r="F57" s="287"/>
      <c r="G57" s="288"/>
      <c r="J57" s="198"/>
    </row>
    <row r="58" spans="2:12">
      <c r="C58" s="230"/>
      <c r="D58" s="289"/>
      <c r="E58" s="288"/>
      <c r="F58" s="287"/>
      <c r="G58" s="288"/>
      <c r="J58" s="198"/>
    </row>
    <row r="59" spans="2:12">
      <c r="C59" s="230"/>
      <c r="D59" s="289"/>
      <c r="E59" s="288"/>
      <c r="F59" s="287"/>
      <c r="G59" s="288"/>
      <c r="J59" s="198"/>
    </row>
    <row r="60" spans="2:12" ht="14.25" customHeight="1">
      <c r="D60" s="231"/>
      <c r="E60" s="231"/>
      <c r="F60" s="173"/>
      <c r="G60" s="173"/>
    </row>
    <row r="61" spans="2:12" ht="14.25" customHeight="1">
      <c r="B61" s="232"/>
      <c r="C61" s="232"/>
    </row>
    <row r="62" spans="2:12" ht="14.25" customHeight="1">
      <c r="B62" s="232"/>
      <c r="C62" s="232"/>
    </row>
    <row r="63" spans="2:12" ht="14.25" customHeight="1">
      <c r="B63" s="232"/>
      <c r="C63" s="232"/>
    </row>
    <row r="64" spans="2:12" ht="14.25" customHeight="1">
      <c r="B64" s="232"/>
      <c r="C64" s="232"/>
    </row>
    <row r="65" spans="2:8" s="278" customFormat="1">
      <c r="B65" s="298" t="s">
        <v>595</v>
      </c>
      <c r="C65" s="280"/>
      <c r="D65" s="280"/>
      <c r="E65" s="280"/>
      <c r="F65" s="374" t="s">
        <v>596</v>
      </c>
      <c r="G65" s="374"/>
      <c r="H65" s="279"/>
    </row>
    <row r="66" spans="2:8" s="278" customFormat="1" ht="20.25" customHeight="1">
      <c r="B66" s="299" t="s">
        <v>598</v>
      </c>
      <c r="C66" s="281"/>
      <c r="D66" s="281"/>
      <c r="E66" s="281"/>
      <c r="F66" s="282"/>
      <c r="G66" s="283"/>
      <c r="H66" s="279"/>
    </row>
    <row r="67" spans="2:8" s="278" customFormat="1" ht="15.75" customHeight="1">
      <c r="B67" s="285" t="s">
        <v>597</v>
      </c>
      <c r="C67" s="284"/>
      <c r="D67" s="284"/>
      <c r="E67" s="284"/>
      <c r="F67" s="285"/>
      <c r="G67" s="286"/>
      <c r="H67" s="279"/>
    </row>
    <row r="68" spans="2:8" ht="14.25" customHeight="1">
      <c r="B68" s="232"/>
      <c r="C68" s="232"/>
    </row>
    <row r="69" spans="2:8" ht="14.25" customHeight="1">
      <c r="B69" s="232"/>
      <c r="C69" s="232"/>
      <c r="D69" s="289"/>
      <c r="F69" s="366"/>
      <c r="G69" s="366"/>
    </row>
    <row r="70" spans="2:8" ht="14.25" customHeight="1">
      <c r="B70" s="233"/>
      <c r="C70" s="233"/>
      <c r="D70" s="290"/>
      <c r="E70" s="172"/>
      <c r="F70" s="367"/>
      <c r="G70" s="367"/>
    </row>
    <row r="71" spans="2:8" ht="16.5">
      <c r="B71" s="233"/>
      <c r="C71" s="233"/>
      <c r="D71" s="233"/>
      <c r="E71" s="233"/>
    </row>
    <row r="72" spans="2:8" ht="16.5">
      <c r="B72" s="234"/>
      <c r="C72" s="234"/>
      <c r="D72" s="234"/>
      <c r="E72" s="234"/>
    </row>
    <row r="73" spans="2:8" ht="16.5">
      <c r="B73" s="235"/>
      <c r="C73" s="235"/>
      <c r="D73" s="234"/>
      <c r="E73" s="234"/>
    </row>
    <row r="74" spans="2:8" ht="15.75">
      <c r="B74" s="236"/>
      <c r="C74" s="236"/>
    </row>
  </sheetData>
  <mergeCells count="33"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  <mergeCell ref="B2:G2"/>
    <mergeCell ref="B3:G3"/>
    <mergeCell ref="B4:G4"/>
    <mergeCell ref="B6:G6"/>
    <mergeCell ref="B7:G7"/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BgNxPmE5ObKWzsxuZIWxtVlueUo=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4/fBLku7iPZ+ZsSsCVEkB5yxMDk=</DigestValue>
    </Reference>
  </SignedInfo>
  <SignatureValue>N+st61Snx5SXytk2MyniWd9aMDYI4kZRh3hbTiRANoZbfwnYjl/SArL8FKstToRNRmW8602rW3ub
tTZZ5ZHHOls91k1/ZjipfQe8OGwtMlCyW+LCHZj3HqJLwOnBAZpIXrDASzUJ9mv2A4w8ZL0OH5bG
xxRlbwHJ4qFQ8hHAuKLRfOnJdJqoo/j33edAUbU7RXUSE6f6ylYNCnVaETAmmO1wyqqbFfqBQouF
gMManaMMMo/wFPCeOu9K0GhdEbLBBCre/YhsKgoL88eDhSdzZ1PZyCUmUohsucfWB/eKiJAoA7Ji
+24nmDuadeK5OVgvvFIamhmcqd+JH68NQAdd+Q==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zhfSgkoBmjBAqGodBv9tL+0lqQA=</DigestValue>
      </Reference>
      <Reference URI="/xl/worksheets/sheet5.xml?ContentType=application/vnd.openxmlformats-officedocument.spreadsheetml.worksheet+xml">
        <DigestMethod Algorithm="http://www.w3.org/2000/09/xmldsig#sha1"/>
        <DigestValue>e1HJwlI1hyTzxDmYpp3oD0pyF1I=</DigestValue>
      </Reference>
      <Reference URI="/xl/worksheets/sheet6.xml?ContentType=application/vnd.openxmlformats-officedocument.spreadsheetml.worksheet+xml">
        <DigestMethod Algorithm="http://www.w3.org/2000/09/xmldsig#sha1"/>
        <DigestValue>HFmQBAxBIrS7Ea6IZ/HxIB0C5c0=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pmIQeq1ljA7WrcS8RRo0eGBBZgQ=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qVLIoc9nTR6oIH3bb/795h7jY1s=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iwinENR9N18zHUgI+mEzW6zioAk=</DigestValue>
      </Reference>
      <Reference URI="/xl/worksheets/sheet2.xml?ContentType=application/vnd.openxmlformats-officedocument.spreadsheetml.worksheet+xml">
        <DigestMethod Algorithm="http://www.w3.org/2000/09/xmldsig#sha1"/>
        <DigestValue>LutzUdfIkO7keI3UpiXrjxzfZe4=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PcTeB3a/SJ2k7+WtZxEdupnqAZs=</DigestValue>
      </Reference>
      <Reference URI="/xl/drawings/drawing1.xml?ContentType=application/vnd.openxmlformats-officedocument.drawing+xml">
        <DigestMethod Algorithm="http://www.w3.org/2000/09/xmldsig#sha1"/>
        <DigestValue>gxwk/NXVyB1ts5ngt0tg7xX1+W8=</DigestValue>
      </Reference>
      <Reference URI="/xl/workbook.xml?ContentType=application/vnd.openxmlformats-officedocument.spreadsheetml.sheet.main+xml">
        <DigestMethod Algorithm="http://www.w3.org/2000/09/xmldsig#sha1"/>
        <DigestValue>L523R96uDyUGn3php4YifrLFgtg=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Rn0N2mwK+wiSIQEWgSkDz+VTV/Q=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2025-09-15T07:22:10Z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2025-09-15T07:22:10Z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7rylLM1LipynEsn7ha1dyONAHle4GOhMsg44WtW6vio=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dFd+GOyhadoGHPg+Mh/UICZjaW2yFYF0mQHXexdot3Q=</DigestValue>
    </Reference>
  </SignedInfo>
  <SignatureValue>nMUtm8DOjc0aLJLbhCOOABbBqWOXG6ilR3Qwe/jgNoqiZySEqaEm0pNryMm3uGZsNkLedrW9rYw6
kxICXDc8BOznN9gi98HUqeyIuJQNGd5ZkocCuyMv2gNG4YpV9ZEcNmQNP4Rj3N2aOACaIvyYQ1YD
GzuUrH4SQN+IK6mp5b9QbItuYD1UejRMdm8oABi1zkalScXXE61wPYyR/LeOgBpRY7l+T59kvMNj
HtndLzQVFLdcu9Nseozbm3/CejbADzFiu1IPinAT9Syx0qprPRMDTcVMLR+UVaMzXUDiEuYRgH+B
lMFsRygtP8iJT0meEHI/oE3f87B/rles+w/piQ==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Z/Js8pIBPJa9MFyGTRNzPdtNvEXoy6VSlrF+jyq+YyQ=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vTaOsvVpQSTcp9TgN2cbaHfhOXrumUZ1V6d4U8HlJeE=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9kyhP/16R9j52Mdyqu/FkPWRoXNGgcmxJwS39o3Gv4c=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0vThDc1nkrxJeF24Ga/337vWPZ9saeaJ3nFDf8xYqCg=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3ncIhn86nMGLWAMQtHNq+Z6GD82CN9EFJmNHc+47SvI=</DigestValue>
      </Reference>
      <Reference URI="/xl/worksheets/sheet3.xml?ContentType=application/vnd.openxmlformats-officedocument.spreadsheetml.worksheet+xml">
        <DigestMethod Algorithm="http://www.w3.org/2001/04/xmlenc#sha256"/>
        <DigestValue>4FBRjnbK5izGu6YPCCLVhHaGaw5Y8j1ERfzVMvH/05s=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jlUsDKXGL0g6PTuC5PZqSyPXd9bcuReKHWup6iRPo5g=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2025-09-15T07:41:00Z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2025-09-15T07:41:00Z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2024-11-18T01:58:14Z</cp:lastPrinted>
  <dcterms:created xsi:type="dcterms:W3CDTF">2014-09-25T08:23:57Z</dcterms:created>
  <dcterms:modified xsi:type="dcterms:W3CDTF">2025-09-15T06:49:05Z</dcterms:modified>
</cp:coreProperties>
</file>