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FF - QUY DAU TU CAN BANG LINH HOAT TECHCOM - 11561238 - BIDB599999\BAO CAO DINH KY\NAM 2025\2. BAO CAO TUAN\"/>
    </mc:Choice>
  </mc:AlternateContent>
  <bookViews>
    <workbookView xWindow="0" yWindow="0" windowWidth="28800" windowHeight="118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print'!$A$1:$F$64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E52" i="27" l="1"/>
  <c r="E53" i="27" s="1"/>
  <c r="E25" i="27" l="1"/>
  <c r="D20" i="27" s="1"/>
  <c r="E31" i="27" l="1"/>
  <c r="E45" i="27" s="1"/>
  <c r="E30" i="27"/>
  <c r="E37" i="27" s="1"/>
  <c r="E39" i="27" s="1"/>
  <c r="D19" i="27" l="1"/>
  <c r="D18" i="27"/>
  <c r="D21" i="27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<sst xmlns="http://schemas.openxmlformats.org/spreadsheetml/2006/main" count="1388" uniqueCount="595">
  <si>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</si>
  <si>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</si>
  <si>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</si>
  <si>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</si>
  <si>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</si>
  <si>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</si>
  <si>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</si>
  <si>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</si>
  <si>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</si>
  <si>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</si>
  <si>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</si>
  <si>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</si>
  <si>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</si>
  <si>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</si>
  <si>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</si>
  <si>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</si>
  <si>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</si>
  <si>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</si>
  <si>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</si>
  <si>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</si>
  <si>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</si>
  <si>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</si>
  <si>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</si>
  <si>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</si>
  <si>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</si>
  <si>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</si>
  <si>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</si>
  <si>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</si>
  <si>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</si>
  <si>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</si>
  <si>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</si>
  <si>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</si>
  <si>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</si>
  <si>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</si>
  <si>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</si>
  <si>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</si>
  <si>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</si>
  <si>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</si>
  <si>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</si>
  <si>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</si>
  <si>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</si>
  <si>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</si>
  <si>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</si>
  <si>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</si>
  <si>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</si>
  <si>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</si>
  <si>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</si>
  <si>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</si>
  <si>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</si>
  <si>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</si>
  <si>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</si>
  <si>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</si>
  <si>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</si>
  <si>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</si>
  <si>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</si>
  <si>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</si>
  <si>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</si>
  <si>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</si>
  <si>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</si>
  <si>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</si>
  <si>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</si>
  <si>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</si>
  <si>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</si>
  <si>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</si>
  <si>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</si>
  <si>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</si>
  <si>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</si>
  <si>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</si>
  <si>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</si>
  <si>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</si>
  <si>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</si>
  <si>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</si>
  <si>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</si>
  <si>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</si>
  <si>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</si>
  <si>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</si>
  <si>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</si>
  <si>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</si>
  <si>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</si>
  <si>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</si>
  <si>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</si>
  <si>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</si>
  <si>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</si>
  <si>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</si>
  <si>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</si>
  <si>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</si>
  <si>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</si>
  <si>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</si>
  <si>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</si>
  <si>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</si>
  <si>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</si>
  <si>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</si>
  <si>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</si>
  <si>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</si>
  <si>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</si>
  <si>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</si>
  <si>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</si>
  <si>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</si>
  <si>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</si>
  <si>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</si>
  <si>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</si>
  <si>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</si>
  <si>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</si>
  <si>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</si>
  <si>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</si>
  <si>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</si>
  <si>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</si>
  <si>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</si>
  <si>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</si>
  <si>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</si>
  <si>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</si>
  <si>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</si>
  <si>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</si>
  <si>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</si>
  <si>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</si>
  <si>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</si>
  <si>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</si>
  <si>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</si>
  <si>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</si>
  <si>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</si>
  <si>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</si>
  <si>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</si>
  <si>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</si>
  <si>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</si>
  <si>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</si>
  <si>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</si>
  <si>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</si>
  <si>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</si>
  <si>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</si>
  <si>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</si>
  <si>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</si>
  <si>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</si>
  <si>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</si>
  <si>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</si>
  <si>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</si>
  <si>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</si>
  <si>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</si>
  <si>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</si>
  <si>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</si>
  <si>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</si>
  <si>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</si>
  <si>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</si>
  <si>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</si>
  <si>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</si>
  <si>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</si>
  <si>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</si>
  <si>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</si>
  <si>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</si>
  <si>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</si>
  <si>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</si>
  <si>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</si>
  <si>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</si>
  <si>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</si>
  <si>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</si>
  <si>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</si>
  <si>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</si>
  <si>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</si>
  <si>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</si>
  <si>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</si>
  <si>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</si>
  <si>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</si>
  <si>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</si>
  <si>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</si>
  <si>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</si>
  <si>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</si>
  <si>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</si>
  <si>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</si>
  <si>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</si>
  <si>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</si>
  <si>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</si>
  <si>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</si>
  <si>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</si>
  <si>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</si>
  <si>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</si>
  <si>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</si>
  <si>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</si>
  <si>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</si>
  <si>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</si>
  <si>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</si>
  <si>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</si>
  <si>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</si>
  <si>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</si>
  <si>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</si>
  <si>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</si>
  <si>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</si>
  <si>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</si>
  <si>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</si>
  <si>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</si>
  <si>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</si>
  <si>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</si>
  <si>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</si>
  <si>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</si>
  <si>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</si>
  <si>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</si>
  <si>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</si>
  <si>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</si>
  <si>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</si>
  <si>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</si>
  <si>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</si>
  <si>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</si>
  <si>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</si>
  <si>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</si>
  <si>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</si>
  <si>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</si>
  <si>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</si>
  <si>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</si>
  <si>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</si>
  <si>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</si>
  <si>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</si>
  <si>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</si>
  <si>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</si>
  <si>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</si>
  <si>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</si>
  <si>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</si>
  <si>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</si>
  <si>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</si>
  <si>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</si>
  <si>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</si>
  <si>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</si>
  <si>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</si>
  <si>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</si>
  <si>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</si>
  <si>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</si>
  <si>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</si>
  <si>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</si>
  <si>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</si>
  <si>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</si>
  <si>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</si>
  <si>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</si>
  <si>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</si>
  <si>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</si>
  <si>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</si>
  <si>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</si>
  <si>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</si>
  <si>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</si>
  <si>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</si>
  <si>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</si>
  <si>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</si>
  <si>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</si>
  <si>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</si>
  <si>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</si>
  <si>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</si>
  <si>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</si>
  <si>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</si>
  <si>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</si>
  <si>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</si>
  <si>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</si>
  <si>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</si>
  <si>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</si>
  <si>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</si>
  <si>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</si>
  <si>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</si>
  <si>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</si>
  <si>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</si>
  <si>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</si>
  <si>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</si>
  <si>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</si>
  <si>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</si>
  <si>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</si>
  <si>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</si>
  <si>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</si>
  <si>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</si>
  <si>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</si>
  <si>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</si>
  <si>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</si>
  <si>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</si>
  <si>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</si>
  <si>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</si>
  <si>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</si>
  <si>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</si>
  <si>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</si>
  <si>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</si>
  <si>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</si>
  <si>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</si>
  <si>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</si>
  <si>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</si>
  <si>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</si>
  <si>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</si>
  <si>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</si>
  <si>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</si>
  <si>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</si>
  <si>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</si>
  <si>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</si>
  <si>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</si>
  <si>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</si>
  <si>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</si>
  <si>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</si>
  <si>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</si>
  <si>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</si>
  <si>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</si>
  <si>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</si>
  <si>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</si>
  <si>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</si>
  <si>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</si>
  <si>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</si>
  <si>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</si>
  <si>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</si>
  <si>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</si>
  <si>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</si>
  <si>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</si>
  <si>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</si>
  <si>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</si>
  <si>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</si>
  <si>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</si>
  <si>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</si>
  <si>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</si>
  <si>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</si>
  <si>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</si>
  <si>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</si>
  <si>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</si>
  <si>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</si>
  <si>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</si>
  <si>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</si>
  <si>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</si>
  <si>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</si>
  <si>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</si>
  <si>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</si>
  <si>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</si>
  <si>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</si>
  <si>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</si>
  <si>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</si>
  <si>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</si>
  <si>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</si>
  <si>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</si>
  <si>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</si>
  <si>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</si>
  <si>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</si>
  <si>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</si>
  <si>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</si>
  <si>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</si>
  <si>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</si>
  <si>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</si>
  <si>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</si>
  <si>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</si>
  <si>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</si>
  <si>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</si>
  <si>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</si>
  <si>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</si>
  <si>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</si>
  <si>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</si>
  <si>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</si>
  <si>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</si>
  <si>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</si>
  <si>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</si>
  <si>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</si>
  <si>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</si>
  <si>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</si>
  <si>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</si>
  <si>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</si>
  <si>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</si>
  <si>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</si>
  <si>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</si>
  <si>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</si>
  <si>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</si>
  <si>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</si>
  <si>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</si>
  <si>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</si>
  <si>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</si>
  <si>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</si>
  <si>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</si>
  <si>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</si>
  <si>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</si>
  <si>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</si>
  <si>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</si>
  <si>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</si>
  <si>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</si>
  <si>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</si>
  <si>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</si>
  <si>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</si>
  <si>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</si>
  <si>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</si>
  <si>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</si>
  <si>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</si>
  <si>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</si>
  <si>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</si>
  <si>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</si>
  <si>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</si>
  <si>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</si>
  <si>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</si>
  <si>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</si>
  <si>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</si>
  <si>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</si>
  <si>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</si>
  <si>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</si>
  <si>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</si>
  <si>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</si>
  <si>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</si>
  <si>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</si>
  <si>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</si>
  <si>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</si>
  <si>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</si>
  <si>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</si>
  <si>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</si>
  <si>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</si>
  <si>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</si>
  <si>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</si>
  <si>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</si>
  <si>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</si>
  <si>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</si>
  <si>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</si>
  <si>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</si>
  <si>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</si>
  <si>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</si>
  <si>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</si>
  <si>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</si>
  <si>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</si>
  <si>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</si>
  <si>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</si>
  <si>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</si>
  <si>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</si>
  <si>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</si>
  <si>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</si>
  <si>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</si>
  <si>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</si>
  <si>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</si>
  <si>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</si>
  <si>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</si>
  <si>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</si>
  <si>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</si>
  <si>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</si>
  <si>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</si>
  <si>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</si>
  <si>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</si>
  <si>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</si>
  <si>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</si>
  <si>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</si>
  <si>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</si>
  <si>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</si>
  <si>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</si>
  <si>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</si>
  <si>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</si>
  <si>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</si>
  <si>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</si>
  <si>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</si>
  <si>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</si>
  <si>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</si>
  <si>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</si>
  <si>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</si>
  <si>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</si>
  <si>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</si>
  <si>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</si>
  <si>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</si>
  <si>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</si>
  <si>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</si>
  <si>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</si>
  <si>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</si>
  <si>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</si>
  <si>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</si>
  <si>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</si>
  <si>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</si>
  <si>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</si>
  <si>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</si>
  <si>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</si>
  <si>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</si>
  <si>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</si>
  <si>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</si>
  <si>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</si>
  <si>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</si>
  <si>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</si>
  <si>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</si>
  <si>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</si>
  <si>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</si>
  <si>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</si>
  <si>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</si>
  <si>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</si>
  <si>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</si>
  <si>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</si>
  <si>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</si>
  <si>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</si>
  <si>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</si>
  <si>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</si>
  <si>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</si>
  <si>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</si>
  <si>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</si>
  <si>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</si>
  <si>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</si>
  <si>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</si>
  <si>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</si>
  <si>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</si>
  <si>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</si>
  <si>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</si>
  <si>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</si>
  <si>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</si>
  <si>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</si>
  <si>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</si>
  <si>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</si>
  <si>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</si>
  <si>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</si>
  <si>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</si>
  <si>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</si>
  <si>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</si>
  <si>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</si>
  <si>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</si>
  <si>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</si>
  <si>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</si>
  <si>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</si>
  <si>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</si>
  <si>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</si>
  <si>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</si>
  <si>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</si>
  <si>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</si>
  <si>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</si>
  <si>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</si>
  <si>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</si>
  <si>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</si>
  <si>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</si>
  <si>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</si>
  <si>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</si>
  <si>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</si>
  <si>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</si>
  <si>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</si>
  <si>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</si>
  <si>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</si>
  <si>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</si>
  <si>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</si>
  <si>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</si>
  <si>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</si>
  <si>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</si>
  <si>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</si>
  <si>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</si>
  <si>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</si>
  <si>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</si>
  <si>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</si>
  <si>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</si>
  <si>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</si>
  <si>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</si>
  <si>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</si>
  <si>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</si>
  <si>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</si>
  <si>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</si>
  <si>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</si>
  <si>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</si>
  <si>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</si>
  <si>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</si>
  <si>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</si>
  <si>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</si>
  <si>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</si>
  <si>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</si>
  <si>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</si>
  <si>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</si>
  <si>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</si>
  <si>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</si>
  <si>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</si>
  <si>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</si>
  <si>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</si>
  <si>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</si>
  <si>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</si>
  <si>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</si>
  <si>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</si>
  <si>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</si>
  <si>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</si>
  <si>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</si>
  <si>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</si>
  <si>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</si>
  <si>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</si>
  <si>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</si>
  <si>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</si>
  <si>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</si>
  <si>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</si>
  <si>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</si>
  <si>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</si>
  <si>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</si>
  <si>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</si>
  <si>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</si>
  <si>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</si>
  <si>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</si>
  <si>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</si>
  <si>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</si>
  <si>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</si>
  <si>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</si>
  <si>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</si>
  <si>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</si>
  <si>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</si>
  <si>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</si>
  <si>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</si>
  <si>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</si>
  <si>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</si>
  <si>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</si>
  <si>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</si>
  <si>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</si>
  <si>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</si>
  <si>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</si>
  <si>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</si>
  <si>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</si>
  <si>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</si>
  <si>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</si>
  <si>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</si>
  <si>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</si>
  <si>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</si>
  <si>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</si>
  <si>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Cân bằng Linh hoạt Techcom</t>
  </si>
  <si>
    <t>Techcom Balanced Flexi Fund</t>
  </si>
  <si>
    <t>Tỷ lệ sở hữu nước ngoài/Foreign investors' ownership ratio</t>
  </si>
  <si>
    <t>Tỷ lệ sở hữu/Ownership ratio</t>
  </si>
  <si>
    <r>
      <t>Số lượng chứng chỉ quỹ/</t>
    </r>
    <r>
      <rPr>
        <i/>
        <sz val="11"/>
        <rFont val="Times New Roman"/>
        <family val="1"/>
      </rPr>
      <t>Total fund certificates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</si>
</sst>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2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\ &quot;₫&quot;;\-#,##0\ &quot;₫&quot;"/>
    <numFmt numFmtId="167" formatCode="#,##0\ &quot;₫&quot;;[Red]\-#,##0\ &quot;₫&quot;"/>
    <numFmt numFmtId="168" formatCode="_-* #,##0\ &quot;₫&quot;_-;\-* #,##0\ &quot;₫&quot;_-;_-* &quot;-&quot;\ &quot;₫&quot;_-;_-@_-"/>
    <numFmt numFmtId="169" formatCode="_-* #,##0.00\ &quot;₫&quot;_-;\-* #,##0.00\ &quot;₫&quot;_-;_-* &quot;-&quot;??\ &quot;₫&quot;_-;_-@_-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</numFmts>
  <fonts count="1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12"/>
      <color theme="1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7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5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51" applyNumberFormat="0" applyFill="0" applyAlignment="0" applyProtection="0"/>
    <xf numFmtId="0" fontId="67" fillId="0" borderId="52" applyNumberFormat="0" applyFill="0" applyAlignment="0" applyProtection="0"/>
    <xf numFmtId="0" fontId="68" fillId="0" borderId="53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54" applyNumberFormat="0" applyAlignment="0" applyProtection="0"/>
    <xf numFmtId="0" fontId="73" fillId="43" borderId="55" applyNumberFormat="0" applyAlignment="0" applyProtection="0"/>
    <xf numFmtId="0" fontId="74" fillId="43" borderId="54" applyNumberFormat="0" applyAlignment="0" applyProtection="0"/>
    <xf numFmtId="0" fontId="75" fillId="0" borderId="56" applyNumberFormat="0" applyFill="0" applyAlignment="0" applyProtection="0"/>
    <xf numFmtId="0" fontId="76" fillId="44" borderId="57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9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58" applyNumberFormat="0" applyFont="0" applyAlignment="0" applyProtection="0"/>
    <xf numFmtId="0" fontId="50" fillId="45" borderId="58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54" applyNumberFormat="0" applyAlignment="0" applyProtection="0"/>
    <xf numFmtId="0" fontId="105" fillId="44" borderId="57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51" applyNumberFormat="0" applyFill="0" applyAlignment="0" applyProtection="0"/>
    <xf numFmtId="0" fontId="96" fillId="0" borderId="52" applyNumberFormat="0" applyFill="0" applyAlignment="0" applyProtection="0"/>
    <xf numFmtId="0" fontId="97" fillId="0" borderId="53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54" applyNumberFormat="0" applyAlignment="0" applyProtection="0"/>
    <xf numFmtId="0" fontId="104" fillId="0" borderId="56" applyNumberFormat="0" applyFill="0" applyAlignment="0" applyProtection="0"/>
    <xf numFmtId="0" fontId="100" fillId="41" borderId="0" applyNumberFormat="0" applyBorder="0" applyAlignment="0" applyProtection="0"/>
    <xf numFmtId="0" fontId="102" fillId="43" borderId="55" applyNumberFormat="0" applyAlignment="0" applyProtection="0"/>
    <xf numFmtId="0" fontId="94" fillId="0" borderId="0" applyNumberFormat="0" applyFill="0" applyBorder="0" applyAlignment="0" applyProtection="0"/>
    <xf numFmtId="0" fontId="53" fillId="0" borderId="59" applyNumberFormat="0" applyFill="0" applyAlignment="0" applyProtection="0"/>
    <xf numFmtId="0" fontId="106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4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7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64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65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66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32" fillId="0" borderId="66"/>
    <xf numFmtId="204" fontId="133" fillId="0" borderId="67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68" applyNumberFormat="0" applyBorder="0"/>
    <xf numFmtId="166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69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6" fontId="145" fillId="0" borderId="16">
      <alignment horizontal="left" vertical="top"/>
    </xf>
    <xf numFmtId="166" fontId="115" fillId="0" borderId="37">
      <alignment horizontal="left" vertical="top"/>
    </xf>
    <xf numFmtId="0" fontId="146" fillId="0" borderId="37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8" fontId="148" fillId="0" borderId="0" applyFont="0" applyFill="0" applyBorder="0" applyAlignment="0" applyProtection="0"/>
    <xf numFmtId="169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54" fillId="0" borderId="0"/>
    <xf numFmtId="0" fontId="134" fillId="0" borderId="0"/>
    <xf numFmtId="164" fontId="112" fillId="0" borderId="0" applyFont="0" applyFill="0" applyBorder="0" applyAlignment="0" applyProtection="0"/>
    <xf numFmtId="165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54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54" applyNumberFormat="0" applyAlignment="0" applyProtection="0"/>
    <xf numFmtId="0" fontId="167" fillId="44" borderId="57" applyNumberFormat="0" applyAlignment="0" applyProtection="0"/>
    <xf numFmtId="165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51" applyNumberFormat="0" applyFill="0" applyAlignment="0" applyProtection="0"/>
    <xf numFmtId="0" fontId="158" fillId="0" borderId="52" applyNumberFormat="0" applyFill="0" applyAlignment="0" applyProtection="0"/>
    <xf numFmtId="0" fontId="159" fillId="0" borderId="53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54" applyNumberFormat="0" applyAlignment="0" applyProtection="0"/>
    <xf numFmtId="0" fontId="166" fillId="0" borderId="56" applyNumberFormat="0" applyFill="0" applyAlignment="0" applyProtection="0"/>
    <xf numFmtId="0" fontId="162" fillId="41" borderId="0" applyNumberFormat="0" applyBorder="0" applyAlignment="0" applyProtection="0"/>
    <xf numFmtId="0" fontId="1" fillId="45" borderId="58" applyNumberFormat="0" applyFont="0" applyAlignment="0" applyProtection="0"/>
    <xf numFmtId="0" fontId="164" fillId="43" borderId="55" applyNumberFormat="0" applyAlignment="0" applyProtection="0"/>
    <xf numFmtId="0" fontId="156" fillId="0" borderId="0" applyNumberFormat="0" applyFill="0" applyBorder="0" applyAlignment="0" applyProtection="0"/>
    <xf numFmtId="0" fontId="170" fillId="0" borderId="59" applyNumberFormat="0" applyFill="0" applyAlignment="0" applyProtection="0"/>
    <xf numFmtId="0" fontId="168" fillId="0" borderId="0" applyNumberFormat="0" applyFill="0" applyBorder="0" applyAlignment="0" applyProtection="0"/>
    <xf numFmtId="0" fontId="172" fillId="0" borderId="0">
      <alignment vertical="top"/>
    </xf>
    <xf numFmtId="0" fontId="101" fillId="42" borderId="54" applyNumberFormat="0" applyAlignment="0" applyProtection="0"/>
  </cellStyleXfs>
  <cellXfs count="380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0" fontId="88" fillId="0" borderId="0" xfId="0" applyFont="1" applyAlignment="1">
      <alignment horizontal="right"/>
    </xf>
    <xf numFmtId="0" fontId="49" fillId="37" borderId="36" xfId="0" applyFont="1" applyFill="1" applyBorder="1" applyAlignment="1">
      <alignment horizontal="center"/>
    </xf>
    <xf numFmtId="165" fontId="48" fillId="0" borderId="0" xfId="65" applyFont="1"/>
    <xf numFmtId="0" fontId="46" fillId="37" borderId="37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39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180" fontId="46" fillId="37" borderId="45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7" xfId="65" applyNumberFormat="1" applyFont="1" applyFill="1" applyBorder="1" applyAlignment="1"/>
    <xf numFmtId="165" fontId="48" fillId="0" borderId="0" xfId="65" quotePrefix="1" applyFont="1"/>
    <xf numFmtId="0" fontId="45" fillId="37" borderId="38" xfId="0" applyFont="1" applyFill="1" applyBorder="1" applyAlignment="1">
      <alignment horizontal="center"/>
    </xf>
    <xf numFmtId="0" fontId="45" fillId="37" borderId="39" xfId="0" applyFont="1" applyFill="1" applyBorder="1" applyAlignment="1">
      <alignment horizontal="center"/>
    </xf>
    <xf numFmtId="0" fontId="88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40" xfId="0" applyFont="1" applyBorder="1" applyAlignment="1"/>
    <xf numFmtId="0" fontId="48" fillId="0" borderId="38" xfId="0" applyFont="1" applyBorder="1" applyAlignment="1">
      <alignment horizontal="center"/>
    </xf>
    <xf numFmtId="0" fontId="48" fillId="0" borderId="39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9" xfId="0" applyFont="1" applyBorder="1" applyAlignment="1"/>
    <xf numFmtId="0" fontId="48" fillId="0" borderId="32" xfId="0" applyFont="1" applyBorder="1" applyAlignment="1"/>
    <xf numFmtId="0" fontId="48" fillId="0" borderId="41" xfId="0" applyFont="1" applyBorder="1" applyAlignment="1"/>
    <xf numFmtId="178" fontId="48" fillId="0" borderId="0" xfId="0" applyNumberFormat="1" applyFont="1"/>
    <xf numFmtId="0" fontId="46" fillId="0" borderId="29" xfId="0" applyFont="1" applyBorder="1" applyAlignment="1"/>
    <xf numFmtId="0" fontId="48" fillId="0" borderId="39" xfId="0" applyFont="1" applyBorder="1" applyAlignment="1">
      <alignment horizontal="justify" vertical="top"/>
    </xf>
    <xf numFmtId="0" fontId="48" fillId="0" borderId="42" xfId="0" applyFont="1" applyBorder="1" applyAlignment="1">
      <alignment horizontal="center"/>
    </xf>
    <xf numFmtId="0" fontId="48" fillId="0" borderId="43" xfId="0" applyFont="1" applyBorder="1" applyAlignment="1">
      <alignment horizontal="center"/>
    </xf>
    <xf numFmtId="165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40" xfId="0" applyFont="1" applyBorder="1" applyAlignment="1">
      <alignment horizontal="left" vertical="center"/>
    </xf>
    <xf numFmtId="0" fontId="45" fillId="0" borderId="38" xfId="0" applyFont="1" applyBorder="1" applyAlignment="1">
      <alignment horizontal="center" vertical="top" wrapText="1"/>
    </xf>
    <xf numFmtId="0" fontId="45" fillId="0" borderId="39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9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3" xfId="0" applyFont="1" applyBorder="1" applyAlignment="1">
      <alignment horizontal="left" vertical="center"/>
    </xf>
    <xf numFmtId="0" fontId="46" fillId="0" borderId="38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8" fillId="0" borderId="39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center" vertical="top" wrapText="1"/>
    </xf>
    <xf numFmtId="0" fontId="49" fillId="0" borderId="49" xfId="0" applyFont="1" applyBorder="1" applyAlignment="1">
      <alignment horizontal="left" vertical="center"/>
    </xf>
    <xf numFmtId="0" fontId="48" fillId="0" borderId="38" xfId="0" applyFont="1" applyBorder="1" applyAlignment="1">
      <alignment horizontal="center" vertical="top" wrapText="1"/>
    </xf>
    <xf numFmtId="0" fontId="48" fillId="0" borderId="30" xfId="0" applyFont="1" applyBorder="1" applyAlignment="1">
      <alignment horizontal="center" vertical="top" wrapText="1"/>
    </xf>
    <xf numFmtId="0" fontId="45" fillId="0" borderId="49" xfId="0" applyFont="1" applyBorder="1" applyAlignment="1">
      <alignment vertical="center"/>
    </xf>
    <xf numFmtId="0" fontId="45" fillId="0" borderId="43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9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3" xfId="0" applyFont="1" applyBorder="1" applyAlignment="1"/>
    <xf numFmtId="0" fontId="49" fillId="0" borderId="32" xfId="0" applyFont="1" applyBorder="1" applyAlignment="1"/>
    <xf numFmtId="0" fontId="49" fillId="0" borderId="41" xfId="0" applyFont="1" applyBorder="1" applyAlignment="1"/>
    <xf numFmtId="0" fontId="48" fillId="0" borderId="34" xfId="0" applyFont="1" applyBorder="1" applyAlignment="1"/>
    <xf numFmtId="0" fontId="48" fillId="0" borderId="40" xfId="0" applyFont="1" applyBorder="1" applyAlignment="1"/>
    <xf numFmtId="0" fontId="48" fillId="0" borderId="26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9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48" fillId="0" borderId="0" xfId="0" applyFont="1" applyAlignment="1">
      <alignment horizontal="center"/>
    </xf>
    <xf numFmtId="0" fontId="91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65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7" xfId="65" applyNumberFormat="1" applyFont="1" applyFill="1" applyBorder="1" applyAlignment="1">
      <alignment horizontal="right"/>
    </xf>
    <xf numFmtId="37" fontId="11" fillId="0" borderId="18" xfId="64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7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7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7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0" fontId="49" fillId="37" borderId="62" xfId="0" applyFont="1" applyFill="1" applyBorder="1" applyAlignment="1">
      <alignment horizontal="center"/>
    </xf>
    <xf numFmtId="0" fontId="46" fillId="37" borderId="63" xfId="0" applyFont="1" applyFill="1" applyBorder="1" applyAlignment="1">
      <alignment horizontal="center"/>
    </xf>
    <xf numFmtId="178" fontId="8" fillId="37" borderId="63" xfId="65" applyNumberFormat="1" applyFont="1" applyFill="1" applyBorder="1" applyAlignment="1"/>
    <xf numFmtId="37" fontId="92" fillId="0" borderId="18" xfId="64" applyNumberFormat="1" applyFont="1" applyFill="1" applyBorder="1" applyAlignment="1">
      <alignment horizontal="right"/>
    </xf>
    <xf numFmtId="178" fontId="8" fillId="0" borderId="18" xfId="65" applyNumberFormat="1" applyFont="1" applyFill="1" applyBorder="1" applyAlignment="1"/>
    <xf numFmtId="178" fontId="8" fillId="0" borderId="45" xfId="65" applyNumberFormat="1" applyFont="1" applyFill="1" applyBorder="1" applyAlignment="1"/>
    <xf numFmtId="178" fontId="11" fillId="0" borderId="41" xfId="65" applyNumberFormat="1" applyFont="1" applyFill="1" applyBorder="1" applyAlignment="1">
      <alignment horizontal="right"/>
    </xf>
    <xf numFmtId="178" fontId="11" fillId="0" borderId="60" xfId="65" applyNumberFormat="1" applyFont="1" applyFill="1" applyBorder="1" applyAlignment="1"/>
    <xf numFmtId="165" fontId="11" fillId="0" borderId="60" xfId="65" applyNumberFormat="1" applyFont="1" applyFill="1" applyBorder="1" applyAlignment="1"/>
    <xf numFmtId="10" fontId="11" fillId="0" borderId="17" xfId="311" applyNumberFormat="1" applyFont="1" applyFill="1" applyBorder="1" applyAlignment="1">
      <alignment horizontal="right"/>
    </xf>
    <xf numFmtId="178" fontId="11" fillId="0" borderId="60" xfId="65" applyNumberFormat="1" applyFont="1" applyFill="1" applyBorder="1" applyAlignment="1">
      <alignment horizontal="right"/>
    </xf>
    <xf numFmtId="165" fontId="11" fillId="0" borderId="45" xfId="65" applyNumberFormat="1" applyFont="1" applyFill="1" applyBorder="1" applyAlignment="1">
      <alignment horizontal="right"/>
    </xf>
    <xf numFmtId="178" fontId="47" fillId="0" borderId="28" xfId="65" applyNumberFormat="1" applyFont="1" applyFill="1" applyBorder="1" applyAlignment="1">
      <alignment horizontal="right"/>
    </xf>
    <xf numFmtId="178" fontId="11" fillId="0" borderId="45" xfId="65" applyNumberFormat="1" applyFont="1" applyFill="1" applyBorder="1" applyAlignment="1">
      <alignment horizontal="right"/>
    </xf>
    <xf numFmtId="179" fontId="11" fillId="0" borderId="63" xfId="65" applyNumberFormat="1" applyFont="1" applyFill="1" applyBorder="1" applyAlignment="1">
      <alignment horizontal="right"/>
    </xf>
    <xf numFmtId="37" fontId="92" fillId="0" borderId="45" xfId="64" applyNumberFormat="1" applyFont="1" applyFill="1" applyBorder="1" applyAlignment="1">
      <alignment horizontal="right"/>
    </xf>
    <xf numFmtId="37" fontId="11" fillId="0" borderId="45" xfId="64" applyNumberFormat="1" applyFont="1" applyFill="1" applyBorder="1" applyAlignment="1">
      <alignment horizontal="right"/>
    </xf>
    <xf numFmtId="37" fontId="11" fillId="0" borderId="28" xfId="64" applyNumberFormat="1" applyFont="1" applyFill="1" applyBorder="1" applyAlignment="1">
      <alignment horizontal="right"/>
    </xf>
    <xf numFmtId="37" fontId="48" fillId="0" borderId="63" xfId="65" applyNumberFormat="1" applyFont="1" applyFill="1" applyBorder="1" applyAlignment="1">
      <alignment horizontal="right" vertical="top" wrapText="1"/>
    </xf>
    <xf numFmtId="43" fontId="11" fillId="0" borderId="45" xfId="64" applyFont="1" applyFill="1" applyBorder="1" applyAlignment="1">
      <alignment horizontal="right"/>
    </xf>
    <xf numFmtId="39" fontId="11" fillId="0" borderId="63" xfId="64" applyNumberFormat="1" applyFont="1" applyFill="1" applyBorder="1" applyAlignment="1">
      <alignment horizontal="right"/>
    </xf>
    <xf numFmtId="10" fontId="11" fillId="0" borderId="45" xfId="64" applyNumberFormat="1" applyFont="1" applyFill="1" applyBorder="1" applyAlignment="1">
      <alignment horizontal="right"/>
    </xf>
    <xf numFmtId="178" fontId="49" fillId="0" borderId="63" xfId="65" applyNumberFormat="1" applyFont="1" applyFill="1" applyBorder="1" applyAlignment="1">
      <alignment horizontal="right" vertical="center" wrapText="1"/>
    </xf>
    <xf numFmtId="178" fontId="49" fillId="0" borderId="45" xfId="65" applyNumberFormat="1" applyFont="1" applyFill="1" applyBorder="1" applyAlignment="1">
      <alignment horizontal="right" vertical="center" wrapText="1"/>
    </xf>
    <xf numFmtId="178" fontId="7" fillId="0" borderId="18" xfId="65" applyNumberFormat="1" applyFont="1" applyFill="1" applyBorder="1" applyAlignment="1"/>
    <xf numFmtId="178" fontId="89" fillId="0" borderId="37" xfId="65" applyNumberFormat="1" applyFont="1" applyFill="1" applyBorder="1" applyAlignment="1"/>
    <xf numFmtId="178" fontId="7" fillId="0" borderId="28" xfId="65" applyNumberFormat="1" applyFont="1" applyFill="1" applyBorder="1" applyAlignment="1"/>
    <xf numFmtId="43" fontId="48" fillId="0" borderId="0" xfId="64" applyFont="1" applyFill="1"/>
    <xf numFmtId="223" fontId="48" fillId="0" borderId="0" xfId="0" applyNumberFormat="1" applyFont="1"/>
    <xf numFmtId="43" fontId="11" fillId="0" borderId="19" xfId="64" applyFont="1" applyFill="1" applyBorder="1" applyAlignment="1">
      <alignment horizontal="right"/>
    </xf>
    <xf numFmtId="0" fontId="46" fillId="0" borderId="0" xfId="0" applyFont="1" applyFill="1" applyAlignment="1">
      <alignment horizontal="left"/>
    </xf>
    <xf numFmtId="0" fontId="48" fillId="0" borderId="0" xfId="0" applyFont="1" applyFill="1" applyAlignment="1">
      <alignment horizontal="left"/>
    </xf>
    <xf numFmtId="181" fontId="46" fillId="0" borderId="0" xfId="0" applyNumberFormat="1" applyFont="1" applyFill="1" applyAlignment="1">
      <alignment horizontal="left"/>
    </xf>
    <xf numFmtId="182" fontId="87" fillId="0" borderId="0" xfId="303" applyNumberFormat="1" applyFont="1" applyFill="1" applyAlignment="1" applyProtection="1">
      <alignment horizontal="center"/>
      <protection locked="0"/>
    </xf>
    <xf numFmtId="0" fontId="49" fillId="0" borderId="0" xfId="0" applyFont="1" applyFill="1" applyAlignment="1">
      <alignment horizontal="left"/>
    </xf>
    <xf numFmtId="14" fontId="49" fillId="0" borderId="0" xfId="185" applyNumberFormat="1" applyFont="1" applyFill="1" applyAlignment="1">
      <alignment horizontal="left" vertical="top"/>
    </xf>
    <xf numFmtId="14" fontId="49" fillId="0" borderId="0" xfId="185" applyNumberFormat="1" applyFont="1" applyFill="1" applyAlignment="1">
      <alignment vertical="top"/>
    </xf>
    <xf numFmtId="14" fontId="46" fillId="0" borderId="0" xfId="185" applyNumberFormat="1" applyFont="1" applyFill="1" applyAlignment="1">
      <alignment horizontal="left" vertical="top" wrapText="1"/>
    </xf>
    <xf numFmtId="14" fontId="46" fillId="0" borderId="0" xfId="185" applyNumberFormat="1" applyFont="1" applyFill="1" applyAlignment="1">
      <alignment vertical="top" wrapText="1"/>
    </xf>
    <xf numFmtId="171" fontId="11" fillId="0" borderId="19" xfId="64" applyNumberFormat="1" applyFont="1" applyFill="1" applyBorder="1" applyAlignment="1">
      <alignment wrapText="1"/>
    </xf>
    <xf numFmtId="171" fontId="11" fillId="0" borderId="60" xfId="64" applyNumberFormat="1" applyFont="1" applyFill="1" applyBorder="1" applyAlignment="1">
      <alignment horizontal="right"/>
    </xf>
    <xf numFmtId="171" fontId="11" fillId="0" borderId="60" xfId="64" applyNumberFormat="1" applyFont="1" applyFill="1" applyBorder="1" applyAlignment="1"/>
    <xf numFmtId="0" fontId="5" fillId="0" borderId="19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41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41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90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6" fillId="0" borderId="50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5" fillId="0" borderId="42" xfId="0" applyFont="1" applyBorder="1" applyAlignment="1">
      <alignment horizontal="center"/>
    </xf>
    <xf numFmtId="0" fontId="45" fillId="0" borderId="43" xfId="0" applyFont="1" applyBorder="1" applyAlignment="1">
      <alignment horizontal="center"/>
    </xf>
    <xf numFmtId="0" fontId="45" fillId="37" borderId="42" xfId="0" applyFont="1" applyFill="1" applyBorder="1" applyAlignment="1">
      <alignment horizontal="center"/>
    </xf>
    <xf numFmtId="0" fontId="45" fillId="37" borderId="43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/>
    </xf>
    <xf numFmtId="0" fontId="49" fillId="37" borderId="46" xfId="0" applyFont="1" applyFill="1" applyBorder="1" applyAlignment="1">
      <alignment horizontal="center"/>
    </xf>
    <xf numFmtId="0" fontId="49" fillId="37" borderId="47" xfId="0" applyFont="1" applyFill="1" applyBorder="1" applyAlignment="1">
      <alignment horizontal="center"/>
    </xf>
    <xf numFmtId="0" fontId="49" fillId="37" borderId="48" xfId="0" applyFont="1" applyFill="1" applyBorder="1" applyAlignment="1">
      <alignment horizontal="center"/>
    </xf>
    <xf numFmtId="0" fontId="49" fillId="37" borderId="42" xfId="0" applyFont="1" applyFill="1" applyBorder="1" applyAlignment="1">
      <alignment horizontal="center"/>
    </xf>
    <xf numFmtId="0" fontId="49" fillId="37" borderId="43" xfId="0" applyFont="1" applyFill="1" applyBorder="1" applyAlignment="1">
      <alignment horizontal="center"/>
    </xf>
    <xf numFmtId="0" fontId="46" fillId="37" borderId="49" xfId="0" applyFont="1" applyFill="1" applyBorder="1" applyAlignment="1">
      <alignment horizontal="center"/>
    </xf>
    <xf numFmtId="0" fontId="46" fillId="37" borderId="43" xfId="0" applyFont="1" applyFill="1" applyBorder="1" applyAlignment="1">
      <alignment horizontal="center"/>
    </xf>
    <xf numFmtId="0" fontId="46" fillId="0" borderId="44" xfId="0" applyFont="1" applyBorder="1" applyAlignment="1">
      <alignment horizontal="center"/>
    </xf>
    <xf numFmtId="0" fontId="46" fillId="0" borderId="41" xfId="0" applyFont="1" applyBorder="1" applyAlignment="1">
      <alignment horizontal="center"/>
    </xf>
    <xf numFmtId="0" fontId="45" fillId="0" borderId="42" xfId="0" applyFont="1" applyBorder="1" applyAlignment="1">
      <alignment horizontal="center" vertical="top" wrapText="1"/>
    </xf>
    <xf numFmtId="0" fontId="45" fillId="0" borderId="43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61" xfId="0" applyFont="1" applyBorder="1" applyAlignment="1">
      <alignment horizontal="center" vertical="top" wrapText="1"/>
    </xf>
    <xf numFmtId="0" fontId="46" fillId="0" borderId="27" xfId="0" applyFont="1" applyBorder="1" applyAlignment="1">
      <alignment horizontal="center" vertical="top" wrapText="1"/>
    </xf>
    <xf numFmtId="0" fontId="49" fillId="0" borderId="44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center" vertical="top" wrapText="1"/>
    </xf>
    <xf numFmtId="0" fontId="46" fillId="0" borderId="44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5" fillId="0" borderId="0" xfId="0" applyFont="1" applyAlignment="1">
      <alignment horizontal="left"/>
    </xf>
  </cellXfs>
  <cellStyles count="695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24" t="s">
        <v>50</v>
      </c>
      <c r="B2" s="325"/>
      <c r="C2" s="325"/>
      <c r="D2" s="325"/>
      <c r="E2" s="325"/>
      <c r="F2" s="325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26" t="s">
        <v>51</v>
      </c>
      <c r="D3" s="326"/>
      <c r="E3" s="326"/>
      <c r="F3" s="326"/>
      <c r="G3" s="326"/>
      <c r="H3" s="326"/>
      <c r="I3" s="326"/>
      <c r="J3" s="326"/>
      <c r="K3" s="326"/>
      <c r="L3" s="326"/>
      <c r="M3" s="308" t="s">
        <v>23</v>
      </c>
      <c r="N3" s="316"/>
      <c r="O3" s="317" t="s">
        <v>24</v>
      </c>
      <c r="P3" s="318"/>
      <c r="Q3" s="308" t="s">
        <v>5</v>
      </c>
      <c r="R3" s="308"/>
      <c r="S3" s="316"/>
      <c r="T3" s="319"/>
      <c r="U3" s="310" t="s">
        <v>26</v>
      </c>
      <c r="V3" s="311"/>
      <c r="W3" s="312" t="s">
        <v>25</v>
      </c>
    </row>
    <row r="4" spans="1:23" ht="12.75" customHeight="1">
      <c r="A4" s="316" t="s">
        <v>27</v>
      </c>
      <c r="B4" s="308" t="s">
        <v>28</v>
      </c>
      <c r="C4" s="308" t="s">
        <v>29</v>
      </c>
      <c r="D4" s="308" t="s">
        <v>30</v>
      </c>
      <c r="E4" s="308" t="s">
        <v>31</v>
      </c>
      <c r="F4" s="308" t="s">
        <v>32</v>
      </c>
      <c r="G4" s="308" t="s">
        <v>33</v>
      </c>
      <c r="H4" s="320" t="s">
        <v>52</v>
      </c>
      <c r="I4" s="308" t="s">
        <v>34</v>
      </c>
      <c r="J4" s="319"/>
      <c r="K4" s="308" t="s">
        <v>35</v>
      </c>
      <c r="L4" s="308" t="s">
        <v>36</v>
      </c>
      <c r="M4" s="308" t="s">
        <v>35</v>
      </c>
      <c r="N4" s="308" t="s">
        <v>37</v>
      </c>
      <c r="O4" s="308" t="s">
        <v>35</v>
      </c>
      <c r="P4" s="308" t="s">
        <v>37</v>
      </c>
      <c r="Q4" s="308" t="s">
        <v>38</v>
      </c>
      <c r="R4" s="308" t="s">
        <v>39</v>
      </c>
      <c r="S4" s="308" t="s">
        <v>36</v>
      </c>
      <c r="T4" s="308" t="s">
        <v>39</v>
      </c>
      <c r="U4" s="320" t="s">
        <v>36</v>
      </c>
      <c r="V4" s="308" t="s">
        <v>39</v>
      </c>
      <c r="W4" s="313"/>
    </row>
    <row r="5" spans="1:23">
      <c r="A5" s="319"/>
      <c r="B5" s="319"/>
      <c r="C5" s="319"/>
      <c r="D5" s="319"/>
      <c r="E5" s="319"/>
      <c r="F5" s="319"/>
      <c r="G5" s="319"/>
      <c r="H5" s="321"/>
      <c r="I5" s="106" t="s">
        <v>40</v>
      </c>
      <c r="J5" s="106" t="s">
        <v>41</v>
      </c>
      <c r="K5" s="319"/>
      <c r="L5" s="319"/>
      <c r="M5" s="319"/>
      <c r="N5" s="319"/>
      <c r="O5" s="319"/>
      <c r="P5" s="319"/>
      <c r="Q5" s="315"/>
      <c r="R5" s="315"/>
      <c r="S5" s="319"/>
      <c r="T5" s="315"/>
      <c r="U5" s="321"/>
      <c r="V5" s="309"/>
      <c r="W5" s="314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22" t="s">
        <v>5</v>
      </c>
      <c r="B179" s="323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9" t="s">
        <v>210</v>
      </c>
      <c r="B1" s="329"/>
      <c r="C1" s="329"/>
      <c r="D1" s="329"/>
      <c r="E1" s="329"/>
      <c r="F1" s="329"/>
      <c r="G1" s="329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30" t="e">
        <f>#REF!</f>
        <v>#REF!</v>
      </c>
      <c r="C2" s="331"/>
      <c r="D2" s="331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32"/>
      <c r="C3" s="332"/>
      <c r="D3" s="332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33">
        <v>41948</v>
      </c>
      <c r="C4" s="333"/>
      <c r="D4" s="333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33">
        <v>41949</v>
      </c>
      <c r="C5" s="333"/>
      <c r="D5" s="333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32">
        <v>111000</v>
      </c>
      <c r="C6" s="332"/>
      <c r="D6" s="332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7">
        <f>+$B$6*$F$7/$C$7</f>
        <v>111000</v>
      </c>
      <c r="C8" s="327"/>
      <c r="D8" s="327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33" t="s">
        <v>226</v>
      </c>
      <c r="C9" s="333"/>
      <c r="D9" s="333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32" t="e">
        <f>VLOOKUP(I11,#REF!,4,0)*1000</f>
        <v>#REF!</v>
      </c>
      <c r="C11" s="332"/>
      <c r="D11" s="332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7" t="e">
        <f>+ ROUND((B11-B19)*F10/C10,0)</f>
        <v>#REF!</v>
      </c>
      <c r="C12" s="327"/>
      <c r="D12" s="327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8" t="s">
        <v>212</v>
      </c>
      <c r="C13" s="328"/>
      <c r="D13" s="328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7">
        <f>+IF($E$13=1,ROUNDDOWN($B$8*$F$10/$C$10,0),IF(MROUND($B$8*$F$10/$C$10,10)-($B$8*$F$10/$C$10)&gt;0,MROUND($B$8*$F$10/$C$10,10)-10,MROUND($B$8*$F$10/$C$10,10)))</f>
        <v>55500</v>
      </c>
      <c r="C14" s="327"/>
      <c r="D14" s="327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7">
        <f>ROUNDDOWN($B$8*$F$10/$C$10,0)-B14</f>
        <v>0</v>
      </c>
      <c r="C15" s="327"/>
      <c r="D15" s="327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8" t="s">
        <v>223</v>
      </c>
      <c r="C16" s="328"/>
      <c r="D16" s="328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32">
        <v>10000</v>
      </c>
      <c r="C17" s="332"/>
      <c r="D17" s="332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7">
        <f>+IF($E$16=1,B17*B15,0)</f>
        <v>0</v>
      </c>
      <c r="C18" s="327"/>
      <c r="D18" s="327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32">
        <v>10000</v>
      </c>
      <c r="C19" s="332"/>
      <c r="D19" s="332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7">
        <f>+B19*B14</f>
        <v>555000000</v>
      </c>
      <c r="C20" s="327"/>
      <c r="D20" s="327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33"/>
      <c r="C21" s="333"/>
      <c r="D21" s="333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34" t="s">
        <v>241</v>
      </c>
      <c r="F23" s="334"/>
      <c r="G23" s="334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6" t="s">
        <v>328</v>
      </c>
      <c r="F1" s="336"/>
      <c r="G1" s="337" t="s">
        <v>329</v>
      </c>
      <c r="H1" s="337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38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38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38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35" t="s">
        <v>398</v>
      </c>
      <c r="C62" s="335" t="s">
        <v>310</v>
      </c>
      <c r="D62" s="335" t="s">
        <v>403</v>
      </c>
      <c r="E62" s="339">
        <v>140130</v>
      </c>
      <c r="F62" s="339">
        <v>7</v>
      </c>
      <c r="G62" s="40">
        <v>215002</v>
      </c>
      <c r="H62" s="40">
        <v>0</v>
      </c>
    </row>
    <row r="63" spans="1:9" s="40" customFormat="1">
      <c r="B63" s="335"/>
      <c r="C63" s="335"/>
      <c r="D63" s="335"/>
      <c r="E63" s="339"/>
      <c r="F63" s="339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40" t="s">
        <v>20</v>
      </c>
      <c r="C32" s="340"/>
      <c r="D32" s="340"/>
      <c r="E32" s="340"/>
      <c r="F32" s="340"/>
      <c r="G32" s="340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40" t="s">
        <v>14</v>
      </c>
      <c r="C39" s="340"/>
      <c r="D39" s="340"/>
      <c r="E39" s="340"/>
      <c r="F39" s="340"/>
      <c r="G39" s="340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41"/>
      <c r="E43" s="342"/>
      <c r="F43" s="342"/>
      <c r="G43" s="342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I68"/>
  <sheetViews>
    <sheetView tabSelected="1" topLeftCell="A19" zoomScale="93" zoomScaleNormal="93" workbookViewId="0">
      <selection activeCell="E48" sqref="E48"/>
    </sheetView>
  </sheetViews>
  <sheetFormatPr defaultColWidth="9.140625" defaultRowHeight="15"/>
  <cols>
    <col min="1" max="1" width="2.140625" style="167" customWidth="1"/>
    <col min="2" max="2" width="6.42578125" style="167" customWidth="1"/>
    <col min="3" max="3" width="30.42578125" style="167" customWidth="1"/>
    <col min="4" max="4" width="45.42578125" style="167" customWidth="1"/>
    <col min="5" max="5" width="27.7109375" style="167" customWidth="1"/>
    <col min="6" max="6" width="28.5703125" style="167" customWidth="1"/>
    <col min="7" max="7" width="21.42578125" style="167" customWidth="1"/>
    <col min="8" max="8" width="11.85546875" style="167" bestFit="1" customWidth="1"/>
    <col min="9" max="9" width="19" style="167" bestFit="1" customWidth="1"/>
    <col min="10" max="16384" width="9.140625" style="167"/>
  </cols>
  <sheetData>
    <row r="1" spans="1:6" ht="24" customHeight="1">
      <c r="A1" s="358" t="s">
        <v>561</v>
      </c>
      <c r="B1" s="358"/>
      <c r="C1" s="358"/>
      <c r="D1" s="358"/>
      <c r="E1" s="358"/>
      <c r="F1" s="358"/>
    </row>
    <row r="2" spans="1:6" ht="15.75" customHeight="1">
      <c r="A2" s="355" t="s">
        <v>562</v>
      </c>
      <c r="B2" s="355"/>
      <c r="C2" s="355"/>
      <c r="D2" s="355"/>
      <c r="E2" s="355"/>
      <c r="F2" s="355"/>
    </row>
    <row r="3" spans="1:6" ht="19.5" customHeight="1">
      <c r="A3" s="356" t="s">
        <v>580</v>
      </c>
      <c r="B3" s="356"/>
      <c r="C3" s="356"/>
      <c r="D3" s="356"/>
      <c r="E3" s="356"/>
      <c r="F3" s="356"/>
    </row>
    <row r="4" spans="1:6" ht="18" customHeight="1">
      <c r="A4" s="357" t="s">
        <v>563</v>
      </c>
      <c r="B4" s="357"/>
      <c r="C4" s="357"/>
      <c r="D4" s="357"/>
      <c r="E4" s="357"/>
      <c r="F4" s="357"/>
    </row>
    <row r="5" spans="1:6" ht="15.75" customHeight="1">
      <c r="A5" s="168"/>
      <c r="B5" s="168"/>
      <c r="C5" s="168"/>
      <c r="D5" s="168"/>
      <c r="E5" s="168"/>
      <c r="F5" s="168"/>
    </row>
    <row r="6" spans="1:6" ht="15.75" customHeight="1">
      <c r="A6" s="358" t="s">
        <v>564</v>
      </c>
      <c r="B6" s="358"/>
      <c r="C6" s="358"/>
      <c r="D6" s="358"/>
      <c r="E6" s="358"/>
      <c r="F6" s="358"/>
    </row>
    <row r="7" spans="1:6" ht="15.75" customHeight="1">
      <c r="A7" s="358" t="s">
        <v>565</v>
      </c>
      <c r="B7" s="358"/>
      <c r="C7" s="358"/>
      <c r="D7" s="358"/>
      <c r="E7" s="358"/>
      <c r="F7" s="358"/>
    </row>
    <row r="8" spans="1:6" ht="15.75" customHeight="1">
      <c r="A8" s="169"/>
      <c r="B8" s="169"/>
      <c r="C8" s="169"/>
      <c r="D8" s="169"/>
      <c r="E8" s="169"/>
      <c r="F8" s="169"/>
    </row>
    <row r="9" spans="1:6" ht="15.75" customHeight="1">
      <c r="A9" s="169"/>
      <c r="B9" s="169"/>
      <c r="C9" s="165" t="s">
        <v>566</v>
      </c>
      <c r="D9" s="163" t="s">
        <v>567</v>
      </c>
      <c r="E9" s="169"/>
      <c r="F9" s="169"/>
    </row>
    <row r="10" spans="1:6" ht="15.75" customHeight="1">
      <c r="A10" s="169"/>
      <c r="B10" s="169"/>
      <c r="C10" s="170" t="s">
        <v>568</v>
      </c>
      <c r="D10" s="164" t="s">
        <v>569</v>
      </c>
      <c r="E10" s="169"/>
      <c r="F10" s="169"/>
    </row>
    <row r="11" spans="1:6" ht="15.75" customHeight="1">
      <c r="A11" s="169"/>
      <c r="B11" s="169"/>
      <c r="C11" s="169"/>
      <c r="D11" s="169"/>
      <c r="E11" s="169"/>
      <c r="F11" s="169"/>
    </row>
    <row r="12" spans="1:6" ht="15.75" customHeight="1">
      <c r="A12" s="171" t="s">
        <v>532</v>
      </c>
      <c r="B12" s="171"/>
      <c r="C12" s="171"/>
      <c r="D12" s="171" t="s">
        <v>559</v>
      </c>
      <c r="E12" s="172"/>
      <c r="F12" s="172"/>
    </row>
    <row r="13" spans="1:6" ht="15.75" customHeight="1">
      <c r="A13" s="173"/>
      <c r="B13" s="173" t="s">
        <v>533</v>
      </c>
      <c r="C13" s="173"/>
      <c r="D13" s="173" t="s">
        <v>560</v>
      </c>
      <c r="E13" s="172"/>
      <c r="F13" s="172"/>
    </row>
    <row r="14" spans="1:6" s="174" customFormat="1" ht="15.75" customHeight="1">
      <c r="A14" s="171" t="s">
        <v>534</v>
      </c>
      <c r="B14" s="171"/>
      <c r="C14" s="171"/>
      <c r="D14" s="171" t="s">
        <v>535</v>
      </c>
      <c r="E14" s="171"/>
    </row>
    <row r="15" spans="1:6" ht="15.75" customHeight="1">
      <c r="A15" s="172"/>
      <c r="B15" s="173" t="s">
        <v>536</v>
      </c>
      <c r="C15" s="172"/>
      <c r="D15" s="173" t="s">
        <v>537</v>
      </c>
      <c r="E15" s="172"/>
    </row>
    <row r="16" spans="1:6" s="174" customFormat="1" ht="15.75" customHeight="1">
      <c r="A16" s="171" t="s">
        <v>538</v>
      </c>
      <c r="B16" s="171"/>
      <c r="C16" s="171"/>
      <c r="D16" s="171" t="s">
        <v>590</v>
      </c>
    </row>
    <row r="17" spans="1:9" ht="15.75" customHeight="1">
      <c r="A17" s="172"/>
      <c r="B17" s="173" t="s">
        <v>539</v>
      </c>
      <c r="C17" s="172"/>
      <c r="D17" s="173" t="s">
        <v>591</v>
      </c>
    </row>
    <row r="18" spans="1:9" s="174" customFormat="1" ht="15.75" customHeight="1">
      <c r="A18" s="379" t="s">
        <v>570</v>
      </c>
      <c r="B18" s="379"/>
      <c r="C18" s="379"/>
      <c r="D18" s="161" t="str">
        <f>"Từ ngày "&amp;TEXT(F25+1,"dd/mm/yyyy")&amp;" đến "&amp;TEXT(E25,"dd/mm/yyyy")</f>
        <v>Từ ngày 22/09/2025 đến 28/09/2025</v>
      </c>
      <c r="G18" s="175"/>
    </row>
    <row r="19" spans="1:9" ht="15.75" customHeight="1">
      <c r="A19" s="176"/>
      <c r="B19" s="296" t="s">
        <v>571</v>
      </c>
      <c r="C19" s="297"/>
      <c r="D19" s="298" t="str">
        <f>"From "&amp;TEXT(F25+1,"dd/mm/yyyy")&amp;" to "&amp;TEXT(E25,"dd/mm/yyyy")</f>
        <v>From 22/09/2025 to 28/09/2025</v>
      </c>
      <c r="E19" s="187"/>
      <c r="F19" s="187"/>
      <c r="G19" s="299"/>
    </row>
    <row r="20" spans="1:9" ht="15.75" customHeight="1">
      <c r="A20" s="177">
        <v>5</v>
      </c>
      <c r="B20" s="300" t="s">
        <v>578</v>
      </c>
      <c r="C20" s="300"/>
      <c r="D20" s="301">
        <f>E25+1</f>
        <v>45929</v>
      </c>
      <c r="E20" s="302"/>
      <c r="F20" s="302"/>
      <c r="G20" s="299"/>
    </row>
    <row r="21" spans="1:9" ht="15.75" customHeight="1">
      <c r="A21" s="176"/>
      <c r="B21" s="296" t="s">
        <v>579</v>
      </c>
      <c r="C21" s="297"/>
      <c r="D21" s="303">
        <f>D20</f>
        <v>45929</v>
      </c>
      <c r="E21" s="304"/>
      <c r="F21" s="304"/>
      <c r="G21" s="304"/>
    </row>
    <row r="22" spans="1:9" ht="15.75" customHeight="1" thickBot="1">
      <c r="A22" s="177"/>
      <c r="B22" s="177"/>
      <c r="C22" s="177"/>
      <c r="D22" s="177"/>
      <c r="E22" s="177"/>
      <c r="F22" s="178" t="s">
        <v>540</v>
      </c>
    </row>
    <row r="23" spans="1:9" ht="15.75" customHeight="1">
      <c r="A23" s="359" t="s">
        <v>531</v>
      </c>
      <c r="B23" s="360"/>
      <c r="C23" s="361" t="s">
        <v>541</v>
      </c>
      <c r="D23" s="360"/>
      <c r="E23" s="179" t="s">
        <v>542</v>
      </c>
      <c r="F23" s="266" t="s">
        <v>542</v>
      </c>
      <c r="I23" s="180"/>
    </row>
    <row r="24" spans="1:9" ht="15.75" customHeight="1">
      <c r="A24" s="362" t="s">
        <v>27</v>
      </c>
      <c r="B24" s="363"/>
      <c r="C24" s="364" t="s">
        <v>330</v>
      </c>
      <c r="D24" s="365"/>
      <c r="E24" s="181" t="s">
        <v>543</v>
      </c>
      <c r="F24" s="267" t="s">
        <v>543</v>
      </c>
      <c r="I24" s="180"/>
    </row>
    <row r="25" spans="1:9" ht="15.75" customHeight="1">
      <c r="A25" s="182"/>
      <c r="B25" s="183"/>
      <c r="C25" s="184"/>
      <c r="D25" s="184"/>
      <c r="E25" s="185">
        <f>F25+7</f>
        <v>45928</v>
      </c>
      <c r="F25" s="186">
        <v>45921</v>
      </c>
      <c r="G25" s="187"/>
      <c r="I25" s="180"/>
    </row>
    <row r="26" spans="1:9" ht="15.75" customHeight="1">
      <c r="A26" s="353" t="s">
        <v>572</v>
      </c>
      <c r="B26" s="354"/>
      <c r="C26" s="188" t="s">
        <v>544</v>
      </c>
      <c r="D26" s="188"/>
      <c r="E26" s="189"/>
      <c r="F26" s="268"/>
      <c r="I26" s="190"/>
    </row>
    <row r="27" spans="1:9" ht="15.75" customHeight="1">
      <c r="A27" s="191"/>
      <c r="B27" s="192"/>
      <c r="C27" s="193" t="s">
        <v>545</v>
      </c>
      <c r="D27" s="194"/>
      <c r="E27" s="290"/>
      <c r="F27" s="271"/>
      <c r="I27" s="190"/>
    </row>
    <row r="28" spans="1:9" ht="15.75" customHeight="1">
      <c r="A28" s="351">
        <v>1</v>
      </c>
      <c r="B28" s="352"/>
      <c r="C28" s="196" t="s">
        <v>546</v>
      </c>
      <c r="D28" s="197"/>
      <c r="E28" s="291"/>
      <c r="F28" s="292"/>
      <c r="I28" s="190"/>
    </row>
    <row r="29" spans="1:9" ht="15.75" customHeight="1">
      <c r="A29" s="198"/>
      <c r="B29" s="199"/>
      <c r="C29" s="200" t="s">
        <v>547</v>
      </c>
      <c r="D29" s="201"/>
      <c r="E29" s="270"/>
      <c r="F29" s="271"/>
      <c r="I29" s="190"/>
    </row>
    <row r="30" spans="1:9" ht="15.75" customHeight="1">
      <c r="A30" s="366">
        <v>1.1000000000000001</v>
      </c>
      <c r="B30" s="367"/>
      <c r="C30" s="202" t="s">
        <v>582</v>
      </c>
      <c r="D30" s="203"/>
      <c r="E30" s="162">
        <f>F34</f>
        <v>116822741016</v>
      </c>
      <c r="F30" s="276">
        <v>115337886145</v>
      </c>
      <c r="G30" s="204"/>
      <c r="H30" s="204"/>
      <c r="I30" s="180"/>
    </row>
    <row r="31" spans="1:9" ht="15.75" customHeight="1">
      <c r="A31" s="349">
        <v>1.2</v>
      </c>
      <c r="B31" s="350"/>
      <c r="C31" s="205" t="s">
        <v>583</v>
      </c>
      <c r="D31" s="206"/>
      <c r="E31" s="254">
        <f>F35</f>
        <v>15018.56</v>
      </c>
      <c r="F31" s="277">
        <v>14962.53</v>
      </c>
      <c r="G31" s="204"/>
      <c r="H31" s="204"/>
      <c r="I31" s="180"/>
    </row>
    <row r="32" spans="1:9" ht="15.75" customHeight="1">
      <c r="A32" s="351">
        <v>2</v>
      </c>
      <c r="B32" s="352"/>
      <c r="C32" s="196" t="s">
        <v>548</v>
      </c>
      <c r="D32" s="197"/>
      <c r="E32" s="255"/>
      <c r="F32" s="278"/>
      <c r="G32" s="204"/>
      <c r="H32" s="204"/>
      <c r="I32" s="180"/>
    </row>
    <row r="33" spans="1:9" ht="15.75" customHeight="1">
      <c r="A33" s="207"/>
      <c r="B33" s="208"/>
      <c r="C33" s="205" t="s">
        <v>549</v>
      </c>
      <c r="D33" s="201"/>
      <c r="E33" s="256"/>
      <c r="F33" s="279"/>
      <c r="G33" s="204"/>
      <c r="H33" s="204"/>
      <c r="I33" s="180"/>
    </row>
    <row r="34" spans="1:9" ht="15.75" customHeight="1">
      <c r="A34" s="366">
        <v>2.1</v>
      </c>
      <c r="B34" s="367"/>
      <c r="C34" s="202" t="s">
        <v>584</v>
      </c>
      <c r="D34" s="203"/>
      <c r="E34" s="162">
        <v>114526916795</v>
      </c>
      <c r="F34" s="276">
        <v>116822741016</v>
      </c>
      <c r="G34" s="204"/>
      <c r="H34" s="204"/>
      <c r="I34" s="209"/>
    </row>
    <row r="35" spans="1:9" ht="15.75" customHeight="1">
      <c r="A35" s="349">
        <v>2.2000000000000002</v>
      </c>
      <c r="B35" s="350"/>
      <c r="C35" s="210" t="s">
        <v>585</v>
      </c>
      <c r="D35" s="201"/>
      <c r="E35" s="254">
        <v>14979.35</v>
      </c>
      <c r="F35" s="277">
        <v>15018.56</v>
      </c>
      <c r="G35" s="204"/>
      <c r="H35" s="204"/>
    </row>
    <row r="36" spans="1:9" ht="15.75" customHeight="1">
      <c r="A36" s="368">
        <v>3</v>
      </c>
      <c r="B36" s="369"/>
      <c r="C36" s="211" t="s">
        <v>574</v>
      </c>
      <c r="D36" s="212"/>
      <c r="E36" s="257"/>
      <c r="F36" s="280"/>
      <c r="G36" s="204"/>
      <c r="H36" s="204"/>
    </row>
    <row r="37" spans="1:9" ht="15.75" customHeight="1">
      <c r="A37" s="213"/>
      <c r="B37" s="214"/>
      <c r="C37" s="215" t="s">
        <v>575</v>
      </c>
      <c r="D37" s="216"/>
      <c r="E37" s="269">
        <f>E34-E30</f>
        <v>-2295824221</v>
      </c>
      <c r="F37" s="281">
        <v>1484854871</v>
      </c>
      <c r="G37" s="204"/>
      <c r="H37" s="204"/>
    </row>
    <row r="38" spans="1:9" ht="15.75" customHeight="1">
      <c r="A38" s="370">
        <v>3.1</v>
      </c>
      <c r="B38" s="371"/>
      <c r="C38" s="217" t="s">
        <v>550</v>
      </c>
      <c r="D38" s="218"/>
      <c r="E38" s="257"/>
      <c r="F38" s="280"/>
      <c r="G38" s="204"/>
      <c r="H38" s="204"/>
    </row>
    <row r="39" spans="1:9" ht="15.75" customHeight="1">
      <c r="A39" s="219"/>
      <c r="B39" s="220"/>
      <c r="C39" s="215" t="s">
        <v>551</v>
      </c>
      <c r="D39" s="221"/>
      <c r="E39" s="258">
        <f>E37-E41</f>
        <v>-314842409</v>
      </c>
      <c r="F39" s="282">
        <v>441814109</v>
      </c>
      <c r="G39" s="204"/>
      <c r="H39" s="204"/>
    </row>
    <row r="40" spans="1:9" ht="15.75" customHeight="1">
      <c r="A40" s="347">
        <v>3.2</v>
      </c>
      <c r="B40" s="348"/>
      <c r="C40" s="222" t="s">
        <v>581</v>
      </c>
      <c r="D40" s="223"/>
      <c r="E40" s="259"/>
      <c r="F40" s="283"/>
      <c r="G40" s="204"/>
      <c r="H40" s="204"/>
    </row>
    <row r="41" spans="1:9" ht="15.75" customHeight="1">
      <c r="A41" s="224"/>
      <c r="B41" s="225"/>
      <c r="C41" s="166" t="s">
        <v>577</v>
      </c>
      <c r="D41" s="221"/>
      <c r="E41" s="281">
        <v>-1980981812</v>
      </c>
      <c r="F41" s="281">
        <v>1043040762</v>
      </c>
      <c r="G41" s="204"/>
      <c r="H41" s="204"/>
    </row>
    <row r="42" spans="1:9" ht="15.75" customHeight="1">
      <c r="A42" s="347">
        <v>3.3</v>
      </c>
      <c r="B42" s="348"/>
      <c r="C42" s="217" t="s">
        <v>552</v>
      </c>
      <c r="D42" s="218"/>
      <c r="E42" s="260"/>
      <c r="F42" s="284"/>
      <c r="G42" s="204"/>
      <c r="H42" s="204"/>
    </row>
    <row r="43" spans="1:9" ht="15.75" customHeight="1">
      <c r="A43" s="219"/>
      <c r="B43" s="226"/>
      <c r="C43" s="166" t="s">
        <v>553</v>
      </c>
      <c r="D43" s="221"/>
      <c r="E43" s="261"/>
      <c r="F43" s="285"/>
      <c r="G43" s="204"/>
      <c r="H43" s="204"/>
    </row>
    <row r="44" spans="1:9" ht="15.75" customHeight="1">
      <c r="A44" s="368">
        <v>4</v>
      </c>
      <c r="B44" s="372">
        <v>4</v>
      </c>
      <c r="C44" s="227" t="s">
        <v>573</v>
      </c>
      <c r="D44" s="218"/>
      <c r="E44" s="262"/>
      <c r="F44" s="286"/>
      <c r="G44" s="204"/>
      <c r="H44" s="204"/>
    </row>
    <row r="45" spans="1:9" ht="15.75" customHeight="1">
      <c r="A45" s="228"/>
      <c r="B45" s="229"/>
      <c r="C45" s="166" t="s">
        <v>576</v>
      </c>
      <c r="D45" s="221"/>
      <c r="E45" s="263">
        <f>E35/E31-1</f>
        <v>-2.61076960773865E-3</v>
      </c>
      <c r="F45" s="287">
        <v>3.7446875628652787E-3</v>
      </c>
      <c r="G45" s="195"/>
      <c r="H45" s="204"/>
    </row>
    <row r="46" spans="1:9" ht="15.75" customHeight="1">
      <c r="A46" s="368">
        <v>5</v>
      </c>
      <c r="B46" s="372"/>
      <c r="C46" s="230" t="s">
        <v>554</v>
      </c>
      <c r="D46" s="231"/>
      <c r="E46" s="264"/>
      <c r="F46" s="288"/>
      <c r="G46" s="204"/>
      <c r="H46" s="204"/>
    </row>
    <row r="47" spans="1:9" ht="15.75" customHeight="1">
      <c r="A47" s="213"/>
      <c r="B47" s="214"/>
      <c r="C47" s="232" t="s">
        <v>555</v>
      </c>
      <c r="D47" s="233"/>
      <c r="E47" s="265"/>
      <c r="F47" s="289"/>
      <c r="G47" s="204"/>
      <c r="H47" s="204"/>
    </row>
    <row r="48" spans="1:9" ht="15.75" customHeight="1">
      <c r="A48" s="377">
        <v>5.0999999999999996</v>
      </c>
      <c r="B48" s="378"/>
      <c r="C48" s="234" t="s">
        <v>586</v>
      </c>
      <c r="D48" s="203"/>
      <c r="E48" s="305">
        <v>185761718084</v>
      </c>
      <c r="F48" s="306">
        <v>186589166622</v>
      </c>
      <c r="H48" s="204"/>
    </row>
    <row r="49" spans="1:8" ht="15.75" customHeight="1">
      <c r="A49" s="377">
        <v>5.2</v>
      </c>
      <c r="B49" s="378"/>
      <c r="C49" s="235" t="s">
        <v>587</v>
      </c>
      <c r="D49" s="236"/>
      <c r="E49" s="305">
        <v>101112382741</v>
      </c>
      <c r="F49" s="307">
        <v>101112382741</v>
      </c>
      <c r="G49" s="204"/>
      <c r="H49" s="204"/>
    </row>
    <row r="50" spans="1:8" ht="15.75" customHeight="1">
      <c r="A50" s="375">
        <v>6</v>
      </c>
      <c r="B50" s="376"/>
      <c r="C50" s="237" t="s">
        <v>592</v>
      </c>
      <c r="D50" s="238"/>
      <c r="E50" s="272"/>
      <c r="F50" s="273"/>
      <c r="G50" s="204"/>
      <c r="H50" s="204"/>
    </row>
    <row r="51" spans="1:8" ht="15.75" customHeight="1">
      <c r="A51" s="377">
        <v>6.1</v>
      </c>
      <c r="B51" s="378">
        <v>6.1</v>
      </c>
      <c r="C51" s="239" t="s">
        <v>594</v>
      </c>
      <c r="D51" s="240"/>
      <c r="E51" s="274">
        <v>38267.25</v>
      </c>
      <c r="F51" s="274">
        <v>38267.25</v>
      </c>
      <c r="G51" s="294"/>
      <c r="H51" s="204"/>
    </row>
    <row r="52" spans="1:8" ht="15.75" customHeight="1">
      <c r="A52" s="377">
        <v>6.2</v>
      </c>
      <c r="B52" s="378"/>
      <c r="C52" s="202" t="s">
        <v>588</v>
      </c>
      <c r="D52" s="234"/>
      <c r="E52" s="295">
        <f>E35*E51</f>
        <v>573218531.28750002</v>
      </c>
      <c r="F52" s="274">
        <v>574718990.15999997</v>
      </c>
      <c r="G52" s="293"/>
      <c r="H52" s="204"/>
    </row>
    <row r="53" spans="1:8" ht="15.75" customHeight="1" thickBot="1">
      <c r="A53" s="373">
        <v>6.2</v>
      </c>
      <c r="B53" s="374">
        <v>6.3</v>
      </c>
      <c r="C53" s="241" t="s">
        <v>593</v>
      </c>
      <c r="D53" s="241"/>
      <c r="E53" s="275">
        <f>E52/E34</f>
        <v>5.0050987779016636E-3</v>
      </c>
      <c r="F53" s="275">
        <v>4.919581454447184E-3</v>
      </c>
      <c r="G53" s="293"/>
      <c r="H53" s="204"/>
    </row>
    <row r="54" spans="1:8" ht="15.75" customHeight="1">
      <c r="A54" s="242"/>
      <c r="B54" s="242"/>
      <c r="C54" s="242"/>
      <c r="D54" s="242"/>
      <c r="E54" s="243"/>
      <c r="F54" s="243"/>
    </row>
    <row r="55" spans="1:8">
      <c r="B55" s="244"/>
      <c r="C55" s="245" t="s">
        <v>556</v>
      </c>
      <c r="D55" s="245"/>
      <c r="E55" s="344" t="s">
        <v>557</v>
      </c>
      <c r="F55" s="344"/>
    </row>
    <row r="56" spans="1:8">
      <c r="B56" s="244"/>
      <c r="C56" s="246" t="s">
        <v>589</v>
      </c>
      <c r="D56" s="245"/>
      <c r="E56" s="343" t="s">
        <v>558</v>
      </c>
      <c r="F56" s="344"/>
    </row>
    <row r="57" spans="1:8" ht="14.25" customHeight="1">
      <c r="C57" s="247"/>
      <c r="D57" s="247"/>
      <c r="E57" s="173"/>
      <c r="F57" s="173"/>
    </row>
    <row r="58" spans="1:8" ht="14.25" customHeight="1">
      <c r="A58" s="248"/>
      <c r="B58" s="248"/>
    </row>
    <row r="59" spans="1:8" ht="14.25" customHeight="1">
      <c r="A59" s="248"/>
      <c r="B59" s="248"/>
    </row>
    <row r="60" spans="1:8" ht="14.25" customHeight="1">
      <c r="A60" s="248"/>
      <c r="B60" s="248"/>
    </row>
    <row r="61" spans="1:8" ht="14.25" customHeight="1">
      <c r="A61" s="248"/>
      <c r="B61" s="248"/>
    </row>
    <row r="62" spans="1:8" ht="14.25" customHeight="1">
      <c r="A62" s="248"/>
      <c r="B62" s="248"/>
    </row>
    <row r="63" spans="1:8" ht="14.25" customHeight="1">
      <c r="A63" s="248"/>
      <c r="B63" s="248"/>
      <c r="C63" s="246"/>
      <c r="E63" s="345"/>
      <c r="F63" s="345"/>
    </row>
    <row r="64" spans="1:8" ht="14.25" customHeight="1">
      <c r="A64" s="249"/>
      <c r="B64" s="249"/>
      <c r="C64" s="250"/>
      <c r="D64" s="172"/>
      <c r="E64" s="346"/>
      <c r="F64" s="346"/>
    </row>
    <row r="65" spans="1:4" ht="16.5">
      <c r="A65" s="249"/>
      <c r="B65" s="249"/>
      <c r="C65" s="249"/>
      <c r="D65" s="249"/>
    </row>
    <row r="66" spans="1:4" ht="16.5">
      <c r="A66" s="251"/>
      <c r="B66" s="251"/>
      <c r="C66" s="251"/>
      <c r="D66" s="251"/>
    </row>
    <row r="67" spans="1:4" ht="16.5">
      <c r="A67" s="252"/>
      <c r="B67" s="252"/>
      <c r="C67" s="251"/>
      <c r="D67" s="251"/>
    </row>
    <row r="68" spans="1:4" ht="15.75">
      <c r="A68" s="253"/>
      <c r="B68" s="253"/>
    </row>
  </sheetData>
  <mergeCells count="34">
    <mergeCell ref="A1:F1"/>
    <mergeCell ref="E55:F55"/>
    <mergeCell ref="A36:B36"/>
    <mergeCell ref="A38:B38"/>
    <mergeCell ref="A42:B42"/>
    <mergeCell ref="A46:B46"/>
    <mergeCell ref="A53:B53"/>
    <mergeCell ref="A44:B44"/>
    <mergeCell ref="A50:B50"/>
    <mergeCell ref="A52:B52"/>
    <mergeCell ref="A48:B48"/>
    <mergeCell ref="A49:B49"/>
    <mergeCell ref="A51:B51"/>
    <mergeCell ref="A32:B32"/>
    <mergeCell ref="A34:B34"/>
    <mergeCell ref="A18:C18"/>
    <mergeCell ref="A31:B31"/>
    <mergeCell ref="A28:B28"/>
    <mergeCell ref="A26:B26"/>
    <mergeCell ref="A2:F2"/>
    <mergeCell ref="A3:F3"/>
    <mergeCell ref="A4:F4"/>
    <mergeCell ref="A6:F6"/>
    <mergeCell ref="A7:F7"/>
    <mergeCell ref="A23:B23"/>
    <mergeCell ref="C23:D23"/>
    <mergeCell ref="A24:B24"/>
    <mergeCell ref="C24:D24"/>
    <mergeCell ref="A30:B30"/>
    <mergeCell ref="E56:F56"/>
    <mergeCell ref="E63:F63"/>
    <mergeCell ref="E64:F64"/>
    <mergeCell ref="A40:B40"/>
    <mergeCell ref="A35:B35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hZxDncJ9/Aj9ro9KvtfcArEn69k=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1sKZ2gQeKXuZGPit5kiQSR0iRVo=</DigestValue>
    </Reference>
  </SignedInfo>
  <SignatureValue>Qr4Iz1UgUHxPkLZ2NPA8Jv/k8crhrfVStAOikMiF3Eae+2acr2y5WjrXrejTAGpxH5glIHT4b4YR
XeMe0Ez0c0HRX7iaqrbrLcNWR5FK60sD8o1iCa3OGNF4WEORa6Zs4GfebtffA7YxJoAJA2txPloR
2ol9KqNX2kY1WjeYtx8FgXgpzBDQ5Y31+WvmsTSPaSUd83VWizfjSiTpeMCg6xiOTowwD3iWR2zG
R4N1JJj/KNQn/bMtiiBoaNjkIAO9JuwAk7HfIM6vH++6BEUfWCntgisaIEn3DR6ok1gmA7UUxkHn
h43yDbx1npCZEqH+uwKaK+1CvlkaZzeSTc/ShQ==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9kHFAO+VgW9fmpAZxMlzinu/oRc=</DigestValue>
      </Reference>
      <Reference URI="/xl/worksheets/sheet5.xml?ContentType=application/vnd.openxmlformats-officedocument.spreadsheetml.worksheet+xml">
        <DigestMethod Algorithm="http://www.w3.org/2000/09/xmldsig#sha1"/>
        <DigestValue>3Ud0nsAvo0lEbP0faai5XlB7FE8=</DigestValue>
      </Reference>
      <Reference URI="/xl/worksheets/sheet6.xml?ContentType=application/vnd.openxmlformats-officedocument.spreadsheetml.worksheet+xml">
        <DigestMethod Algorithm="http://www.w3.org/2000/09/xmldsig#sha1"/>
        <DigestValue>e6YNwFoJ5iyfbtWY2vXZVsxBOsc=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+lE3STkKZX/pr7jdK67Oq0AvtFM=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Hn32MsKflFmHQ4f/xjydORYGuVQ=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styles.xml?ContentType=application/vnd.openxmlformats-officedocument.spreadsheetml.styles+xml">
        <DigestMethod Algorithm="http://www.w3.org/2000/09/xmldsig#sha1"/>
        <DigestValue>blph+QQXA6/u10Gsz0P8kB+Fi9Q=</DigestValue>
      </Reference>
      <Reference URI="/xl/worksheets/sheet2.xml?ContentType=application/vnd.openxmlformats-officedocument.spreadsheetml.worksheet+xml">
        <DigestMethod Algorithm="http://www.w3.org/2000/09/xmldsig#sha1"/>
        <DigestValue>plVV4VjN/N4T0gw25wkVy4dtrQI=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9BvDRdqnkbEcliCPxp7IUW9hy9g=</DigestValue>
      </Reference>
      <Reference URI="/xl/drawings/drawing1.xml?ContentType=application/vnd.openxmlformats-officedocument.drawing+xml">
        <DigestMethod Algorithm="http://www.w3.org/2000/09/xmldsig#sha1"/>
        <DigestValue>O0D+U14AbL8u519hh84VsidnQDk=</DigestValue>
      </Reference>
      <Reference URI="/xl/workbook.xml?ContentType=application/vnd.openxmlformats-officedocument.spreadsheetml.sheet.main+xml">
        <DigestMethod Algorithm="http://www.w3.org/2000/09/xmldsig#sha1"/>
        <DigestValue>btHrKd3jwGeieCW9s4A9ZH/bIfw=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4.xml?ContentType=application/vnd.openxmlformats-officedocument.spreadsheetml.worksheet+xml">
        <DigestMethod Algorithm="http://www.w3.org/2000/09/xmldsig#sha1"/>
        <DigestValue>nFH3VStPqH/Qgjjlku3AyltvpbA=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2025-09-29T06:54:25Z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2025-09-29T06:54:25Z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xq+AnpSMDMIRDqcCPNu1zbq1tk51pseSuiJWpheK8hE=</DigestValue>
    </Reference>
    <Reference Type="http://www.w3.org/2000/09/xmldsig#Object" URI="#idOfficeObject">
      <DigestMethod Algorithm="http://www.w3.org/2001/04/xmlenc#sha256"/>
      <DigestValue>FAouhI2iUNNHWee6HNqvOuB/UzrgsU7lYt1Rjlf9a8M=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uN3qOW3a3GqfhgCDimYy7X1rTMbSNPqbH+00KCS6eLI=</DigestValue>
    </Reference>
  </SignedInfo>
  <SignatureValue>H8KAC1Pk/yxDqDy63kz/RQNXSUzIGYvabJozGnIzXhIVkY6fICbGtkrU6XHR2uOgbyvksFL6QEbl
XCuNuWb53E87po7OdMTUrZ26QZd6Qggg1N3rVyVbBCp+pWtm/xWVzSyJ3FSfZyQwvtCRt4nNJayZ
j6HfCbDY3y7oIilqdiNAGtplqFMj4VCzgoWg0L7zvCOvvOQg68QAuTbgMRRcAlmQ90rekElmoZUA
YA1rlyKB8V/5YjqJNOuhtn0i4Qc4jSum1mEeN6X+yZlHsJwuuzX/D1EAwMoBamY+I4H13dBAGax0
QmOKz6F9t7GhsswsvUYHrQrThB+ZhIrIL27C8g==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ijsCnneTgs4AQ6Vez48BBWWAeINNR4+TwnYaKzdHnR0=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lVVvua68FbhSmqaXxY1YHRSiCiPEB185eTeH07OC91s=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51vU8exuvfdDDtv2wID4SRPAMKBUHsSwsbF+Yn0tpXE=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X9yK5bOkf26WxrhiNzC+25DihIJ8bEhGMoWPFQL1IZA=</DigestValue>
      </Reference>
      <Reference URI="/xl/styles.xml?ContentType=application/vnd.openxmlformats-officedocument.spreadsheetml.styles+xml">
        <DigestMethod Algorithm="http://www.w3.org/2001/04/xmlenc#sha256"/>
        <DigestValue>YlMgMav7Po1DYg0pFjQdHFkJaAZZuFDg0YAVmaMSvVk=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oWg492U5fCurvSCU4Z8iZYrLEerhma6LOt3o7Ba0BMU=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DLnbbs1qgi9QXXZA04oDDf3Sfezve2D398oVYPeMcc8=</DigestValue>
      </Reference>
      <Reference URI="/xl/worksheets/sheet3.xml?ContentType=application/vnd.openxmlformats-officedocument.spreadsheetml.worksheet+xml">
        <DigestMethod Algorithm="http://www.w3.org/2001/04/xmlenc#sha256"/>
        <DigestValue>VXhUwD5siNKr8KmYF74SQbaarttt5FdymBoCoa1R0aY=</DigestValue>
      </Reference>
      <Reference URI="/xl/worksheets/sheet4.xml?ContentType=application/vnd.openxmlformats-officedocument.spreadsheetml.worksheet+xml">
        <DigestMethod Algorithm="http://www.w3.org/2001/04/xmlenc#sha256"/>
        <DigestValue>fMMPg1WYb+xnQVzO8J05R4RJYAoBwYQOauisO1dtaT8=</DigestValue>
      </Reference>
      <Reference URI="/xl/worksheets/sheet5.xml?ContentType=application/vnd.openxmlformats-officedocument.spreadsheetml.worksheet+xml">
        <DigestMethod Algorithm="http://www.w3.org/2001/04/xmlenc#sha256"/>
        <DigestValue>DFyMyX+ECBVTP97BUndhFWAJyTaLSskpZEmTbklhCBY=</DigestValue>
      </Reference>
      <Reference URI="/xl/worksheets/sheet6.xml?ContentType=application/vnd.openxmlformats-officedocument.spreadsheetml.worksheet+xml">
        <DigestMethod Algorithm="http://www.w3.org/2001/04/xmlenc#sha256"/>
        <DigestValue>RDYTmx1adqK3vaNFXS76GUQdQ2lvzwRsCUo0VFoyj7Q=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2025-09-29T09:40:38Z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2025-09-29T09:40:38Z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2025-08-04T04:05:59Z</cp:lastPrinted>
  <dcterms:created xsi:type="dcterms:W3CDTF">2014-09-25T08:23:57Z</dcterms:created>
  <dcterms:modified xsi:type="dcterms:W3CDTF">2025-09-29T04:30:24Z</dcterms:modified>
</cp:coreProperties>
</file>