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2029278\SCBApps\VN Supp Doc\Funds\Weekly\TCEF1\"/>
    </mc:Choice>
  </mc:AlternateContent>
  <xr:revisionPtr revIDLastSave="0" documentId="8_{C1E3CF75-E414-44D9-BD07-924877D370E9}" xr6:coauthVersionLast="47" xr6:coauthVersionMax="47" xr10:uidLastSave="{00000000-0000-0000-0000-000000000000}"/>
  <bookViews>
    <workbookView xWindow="-110" yWindow="-110" windowWidth="19420" windowHeight="10300" xr2:uid="{00000000-000D-0000-FFFF-FFFF00000000}"/>
  </bookViews>
  <sheets>
    <sheet name="Tong quan" sheetId="1" r:id="rId1"/>
    <sheet name="QuyDinhGia_HangNgay" sheetId="2" r:id="rId2"/>
    <sheet name="QuyDinhGia_Khac" sheetId="3" r:id="rId3"/>
    <sheet name="PhanHoiNHGS_06281" sheetId="4" r:id="rId4"/>
    <sheet name="SheetHidden"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7" i="5" l="1"/>
  <c r="A39" i="5"/>
  <c r="A47" i="5"/>
  <c r="A1" i="5"/>
  <c r="A2" i="5"/>
  <c r="A3" i="5"/>
  <c r="A4" i="5"/>
  <c r="A5" i="5"/>
  <c r="A6" i="5"/>
  <c r="A7" i="5"/>
  <c r="A8" i="5"/>
  <c r="A9" i="5"/>
  <c r="A10" i="5"/>
  <c r="A11" i="5"/>
  <c r="A12" i="5"/>
  <c r="A13" i="5"/>
  <c r="A14" i="5"/>
  <c r="A15" i="5"/>
  <c r="A16" i="5"/>
  <c r="A17" i="5"/>
  <c r="A18" i="5"/>
  <c r="A19" i="5"/>
  <c r="A20" i="5"/>
  <c r="A22" i="5"/>
  <c r="A23" i="5"/>
  <c r="A24" i="5"/>
  <c r="A26" i="5"/>
  <c r="A27" i="5"/>
  <c r="A28" i="5"/>
  <c r="A29" i="5"/>
  <c r="A30" i="5"/>
  <c r="A31" i="5"/>
  <c r="A32" i="5"/>
  <c r="A33" i="5"/>
  <c r="A34" i="5"/>
  <c r="A35" i="5"/>
  <c r="A36" i="5"/>
  <c r="A38" i="5"/>
  <c r="A40" i="5"/>
  <c r="A41" i="5"/>
  <c r="A42" i="5"/>
  <c r="A43" i="5"/>
  <c r="A44" i="5"/>
  <c r="A45" i="5"/>
  <c r="A46"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21" i="5" l="1"/>
  <c r="A2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100-000001000000}">
      <text>
        <r>
          <rPr>
            <sz val="10"/>
            <rFont val="Arial"/>
            <family val="2"/>
          </rPr>
          <t>Ô chỉ tiêu có định dạng số. Đơn vị tính x 1 (hoặc %)</t>
        </r>
      </text>
    </comment>
    <comment ref="D2" authorId="0" shapeId="0" xr:uid="{00000000-0006-0000-0100-000002000000}">
      <text>
        <r>
          <rPr>
            <sz val="10"/>
            <rFont val="Arial"/>
            <family val="2"/>
          </rPr>
          <t>Ô chỉ tiêu có định dạng số. Đơn vị tính x 1 (hoặc %)</t>
        </r>
      </text>
    </comment>
    <comment ref="C3" authorId="0" shapeId="0" xr:uid="{00000000-0006-0000-0100-000003000000}">
      <text>
        <r>
          <rPr>
            <sz val="10"/>
            <rFont val="Arial"/>
            <family val="2"/>
          </rPr>
          <t>Ô chỉ tiêu có định dạng số. Đơn vị tính x 1 (hoặc %)</t>
        </r>
      </text>
    </comment>
    <comment ref="D3" authorId="0" shapeId="0" xr:uid="{00000000-0006-0000-0100-000004000000}">
      <text>
        <r>
          <rPr>
            <sz val="10"/>
            <rFont val="Arial"/>
            <family val="2"/>
          </rPr>
          <t>Ô chỉ tiêu có định dạng số. Đơn vị tính x 1 (hoặc %)</t>
        </r>
      </text>
    </comment>
    <comment ref="C4" authorId="0" shapeId="0" xr:uid="{00000000-0006-0000-0100-000005000000}">
      <text>
        <r>
          <rPr>
            <sz val="10"/>
            <rFont val="Arial"/>
            <family val="2"/>
          </rPr>
          <t>Ô chỉ tiêu có định dạng số. Đơn vị tính x 1 (hoặc %)</t>
        </r>
      </text>
    </comment>
    <comment ref="D4" authorId="0" shapeId="0" xr:uid="{00000000-0006-0000-0100-000006000000}">
      <text>
        <r>
          <rPr>
            <sz val="10"/>
            <rFont val="Arial"/>
            <family val="2"/>
          </rPr>
          <t>Ô chỉ tiêu có định dạng số. Đơn vị tính x 1 (hoặc %)</t>
        </r>
      </text>
    </comment>
    <comment ref="C5" authorId="0" shapeId="0" xr:uid="{00000000-0006-0000-0100-000007000000}">
      <text>
        <r>
          <rPr>
            <sz val="10"/>
            <rFont val="Arial"/>
            <family val="2"/>
          </rPr>
          <t>Ô chỉ tiêu có định dạng số. Đơn vị tính x 1 (hoặc %)</t>
        </r>
      </text>
    </comment>
    <comment ref="D5" authorId="0" shapeId="0" xr:uid="{00000000-0006-0000-0100-000008000000}">
      <text>
        <r>
          <rPr>
            <sz val="10"/>
            <rFont val="Arial"/>
            <family val="2"/>
          </rPr>
          <t>Ô chỉ tiêu có định dạng số. Đơn vị tính x 1 (hoặc %)</t>
        </r>
      </text>
    </comment>
    <comment ref="C6" authorId="0" shapeId="0" xr:uid="{00000000-0006-0000-0100-000009000000}">
      <text>
        <r>
          <rPr>
            <sz val="10"/>
            <rFont val="Arial"/>
            <family val="2"/>
          </rPr>
          <t>Ô chỉ tiêu có định dạng số. Đơn vị tính x 1 (hoặc %)</t>
        </r>
      </text>
    </comment>
    <comment ref="D6" authorId="0" shapeId="0" xr:uid="{00000000-0006-0000-0100-00000A000000}">
      <text>
        <r>
          <rPr>
            <sz val="10"/>
            <rFont val="Arial"/>
            <family val="2"/>
          </rPr>
          <t>Ô chỉ tiêu có định dạng số. Đơn vị tính x 1 (hoặc %)</t>
        </r>
      </text>
    </comment>
    <comment ref="C7" authorId="0" shapeId="0" xr:uid="{00000000-0006-0000-0100-00000B000000}">
      <text>
        <r>
          <rPr>
            <sz val="10"/>
            <rFont val="Arial"/>
            <family val="2"/>
          </rPr>
          <t>Ô chỉ tiêu có định dạng số. Đơn vị tính x 1 (hoặc %)</t>
        </r>
      </text>
    </comment>
    <comment ref="D7" authorId="0" shapeId="0" xr:uid="{00000000-0006-0000-0100-00000C000000}">
      <text>
        <r>
          <rPr>
            <sz val="10"/>
            <rFont val="Arial"/>
            <family val="2"/>
          </rPr>
          <t>Ô chỉ tiêu có định dạng số. Đơn vị tính x 1 (hoặc %)</t>
        </r>
      </text>
    </comment>
    <comment ref="C8" authorId="0" shapeId="0" xr:uid="{00000000-0006-0000-0100-00000D000000}">
      <text>
        <r>
          <rPr>
            <sz val="10"/>
            <rFont val="Arial"/>
            <family val="2"/>
          </rPr>
          <t>Ô chỉ tiêu có định dạng số. Đơn vị tính x 1 (hoặc %)</t>
        </r>
      </text>
    </comment>
    <comment ref="D8" authorId="0" shapeId="0" xr:uid="{00000000-0006-0000-0100-00000E000000}">
      <text>
        <r>
          <rPr>
            <sz val="10"/>
            <rFont val="Arial"/>
            <family val="2"/>
          </rPr>
          <t>Ô chỉ tiêu có định dạng số. Đơn vị tính x 1 (hoặc %)</t>
        </r>
      </text>
    </comment>
    <comment ref="C9" authorId="0" shapeId="0" xr:uid="{00000000-0006-0000-0100-00000F000000}">
      <text>
        <r>
          <rPr>
            <sz val="10"/>
            <rFont val="Arial"/>
            <family val="2"/>
          </rPr>
          <t>Ô chỉ tiêu có định dạng số. Đơn vị tính x 1 (hoặc %)</t>
        </r>
      </text>
    </comment>
    <comment ref="D9" authorId="0" shapeId="0" xr:uid="{00000000-0006-0000-0100-000010000000}">
      <text>
        <r>
          <rPr>
            <sz val="10"/>
            <rFont val="Arial"/>
            <family val="2"/>
          </rPr>
          <t>Ô chỉ tiêu có định dạng số. Đơn vị tính x 1 (hoặc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3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300-000002000000}">
      <text>
        <r>
          <rPr>
            <sz val="10"/>
            <rFont val="Arial"/>
            <family val="2"/>
          </rPr>
          <t>Ô chỉ tiêu có định dạng ký tự
Dữ liệu động đầu vào hợp lệ khi chỉ được thêm dòng trên ô này.</t>
        </r>
      </text>
    </comment>
    <comment ref="C3" authorId="0" shapeId="0" xr:uid="{00000000-0006-0000-03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<sst xmlns="http://schemas.openxmlformats.org/spreadsheetml/2006/main" count="175" uniqueCount="97">
  <si>
    <t>GIÁ TRỊ TÀI SẢN RÒNG CỦA QUỸ</t>
  </si>
  <si>
    <t xml:space="preserve"> </t>
  </si>
  <si>
    <t>Từ ngày:</t>
  </si>
  <si>
    <t>Tới ngày:</t>
  </si>
  <si>
    <t>Đơn vị tính: VNĐ</t>
  </si>
  <si>
    <t>Phụ lục XXIV- Thông tư 98/2020/TT-BTC</t>
  </si>
  <si>
    <t>STT</t>
  </si>
  <si>
    <t>Nội dung</t>
  </si>
  <si>
    <t>Tên sheet</t>
  </si>
  <si>
    <t>1</t>
  </si>
  <si>
    <t>Đối với quỹ định giá hàng ngày</t>
  </si>
  <si>
    <t>QuyDinhGia_HangNgay</t>
  </si>
  <si>
    <t>2</t>
  </si>
  <si>
    <t>Đối với các quỹ theo kỳ định giá khác/báo cáo thay đổi giá trị tài sản ròng tuần</t>
  </si>
  <si>
    <t>QuyDinhGia_TheoTuan</t>
  </si>
  <si>
    <t>3</t>
  </si>
  <si>
    <t>Phản hồi của Ngân hàng giám sát</t>
  </si>
  <si>
    <t>PhanHoiNHGS_06281</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</si>
  <si>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</si>
  <si>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</si>
  <si>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</si>
  <si>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</si>
  <si>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_x000D_
   ngân hàng giám sát</t>
  </si>
  <si>
    <t>(Tổng) Giám đốc Công ty quản lý quỹ</t>
  </si>
  <si>
    <t>(Ký, ghi rõ họ tên và đóng dấu)</t>
  </si>
  <si>
    <t>Chỉ tiêu</t>
  </si>
  <si>
    <t>Kỳ báo cáo</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</si>
  <si>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</si>
  <si>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</si>
  <si>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</si>
  <si>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</si>
  <si>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</si>
  <si>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</si>
  <si>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</si>
  <si>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</si>
  <si>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</si>
  <si>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</si>
  <si>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</si>
  <si>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</si>
  <si>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</si>
  <si>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</si>
  <si>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</si>
  <si>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I</t>
  </si>
  <si>
    <t>3.1</t>
  </si>
  <si>
    <t>3.2</t>
  </si>
  <si>
    <t>3.3</t>
  </si>
  <si>
    <t>4</t>
  </si>
  <si>
    <t>5</t>
  </si>
  <si>
    <t>5.1</t>
  </si>
  <si>
    <t>5.2</t>
  </si>
  <si>
    <t>6</t>
  </si>
  <si>
    <t>6.1</t>
  </si>
  <si>
    <t>6.2</t>
  </si>
  <si>
    <t>6.3</t>
  </si>
  <si>
    <t>II</t>
  </si>
  <si>
    <t>4.1</t>
  </si>
  <si>
    <t>4.2</t>
  </si>
  <si>
    <t>Lưu ý: * Được xác định bằng chênh lệch (Giá thị trường - giá trị tài sản ròng cùng thời điểm)</t>
  </si>
  <si>
    <t>** Được xác định bằng chênh lệch (Giá thị trường - Giá trị tài sản ròng cùng thời điểm)/Giá trị tài sản ròng</t>
  </si>
  <si>
    <t>Tham chiếu</t>
  </si>
  <si>
    <t>...</t>
  </si>
  <si>
    <t>Tên Công ty quản lý quỹ: Công ty Cổ phần Quản lý Quỹ Kỹ Thương</t>
  </si>
  <si>
    <t>Tên Ngân hàng giám sát: Ngân Hàng TNHH MTV Standard Chartered (Việt Nam)</t>
  </si>
  <si>
    <t>Ngân hàng TNHH MTV Standard Chartered (Việt Nam)</t>
  </si>
  <si>
    <t>Công ty Cổ phần Quản lý Quỹ Kỹ Thương</t>
  </si>
  <si>
    <t>Tên Quỹ: Quỹ đầu tư Cổ phiếu Techcom/ Techcom Equity Fund (TCEF)</t>
  </si>
  <si>
    <t>Giá trị tài sản ròng
Net Asset Value</t>
  </si>
  <si>
    <t>Giá trị đầu kỳ 
Net Asset Value at the beginning of period</t>
  </si>
  <si>
    <t>của quỹ/công ty đầu tư chứng khoán
per fund/fund management company</t>
  </si>
  <si>
    <t>của một lô chứng chỉ quỹ ETF
per lot of Fund Certificate</t>
  </si>
  <si>
    <t>của một chứng chỉ quỹ/cổ phiếu
per Fund Certificate/ per share</t>
  </si>
  <si>
    <t>Giá trị cuối kỳ
Net Asset Value at the end of period</t>
  </si>
  <si>
    <t>Thay đổi giá trị tài sản ròng trong kỳ, trong đó
Change of Net Asset Value during period, in which</t>
  </si>
  <si>
    <t>Thay đổi do các hoạt động liên quan đến đầu tư vừa quỹ/công ty đầu tư chứng khoán trong kỳ
Change of Net Asset Value due to the fund's investment activities during the period</t>
  </si>
  <si>
    <t>Thay đổi do mua lại, phát hành thêm CCQ trong kỳ
Change of Net Asset Value due to redemption, subscription of Fund Certificate during the period</t>
  </si>
  <si>
    <t xml:space="preserve">Thay đổi do việc phân phối thu nhập của quỹ/công ty đầu tư chứng khoán cho các nhà đầu tư trong kỳ
Change of Net Asset Value due to profit distribution during the period </t>
  </si>
  <si>
    <t>Thay đổi giá trị tài sản ròng trên một chứng chỉ quỹ/cổ phiếu so với kỳ trước
Change of Net Asset Value per Fund Certificate in comparison to previous period</t>
  </si>
  <si>
    <t>Giá trị tài sản ròng cao nhất/thấp nhất trong vòng 52 tuần gần nhất
Highest/Lowest Net Asset Value within latest 52 weeks</t>
  </si>
  <si>
    <t>Giá trị cao nhất
Highest Value</t>
  </si>
  <si>
    <t>Giá trị thấp nhất
Lowest Value</t>
  </si>
  <si>
    <t>Tỷ lệ sở hữu nước ngoài (không áp dụng đối với quỹ niêm yết)
Foreign Investors' Ownership Ratio (not applicable for listed fund)</t>
  </si>
  <si>
    <t>Số lượng chứng chỉ quỹ
Number of Fund Certificates</t>
  </si>
  <si>
    <t xml:space="preserve">Tổng giá trị
Total value </t>
  </si>
  <si>
    <t>Tỷ lệ sở hữu
Ownership Ratio</t>
  </si>
  <si>
    <t>Giá trị thị trường (giá đóng cửa cuối phiên giao dịch trong ngày báo cáo) của một chứng chỉ quỹ/một cổ phiếu công ty đầu tư chứng khoán (áp dụng đối với quỹ/công ty đầu tư chứng khoán
  niêm yết)
Market value of Fund Certificate (closing price of the last trading session of the reporting date) (applicable for listed fund)</t>
  </si>
  <si>
    <t>Giá trị đầu kỳ
Beginning period value</t>
  </si>
  <si>
    <t>Giá trị cuối kỳ
Ending period value</t>
  </si>
  <si>
    <t>Thay đổi giá trị thị trường trong kỳ so với kỳ trước
Change of market value during the period in comparison to previous period</t>
  </si>
  <si>
    <t>Chênh lệch giữa giá thị trường của một chứng chỉ quỹ/cổ phiếu công ty đầu tư chứng khoán và giá trị tài sản ròng trên một chứng chỉ quỹ/cổ phiếu công ty đầu tư chứng khoán (áp dụng đối với quỹ, công ty đầu tư chứng khoán niêm yết)
Difference between Market Value per Fund Certificate and Net Asset Value per Fund Certificate (applicable for listed fund)</t>
  </si>
  <si>
    <t>Chênh lệch tuyệt đối *
Absolute difference</t>
  </si>
  <si>
    <t>Chênh lệch tương đối (mức độ chiết khấu (-) /thặng dư (+))**
Relative difference (discount(-)/ premium(+))</t>
  </si>
  <si>
    <t>Giá trị thị trường cao nhất/thấp nhất trong vòng 52 tuần gần nhất 
Highest/lowest Market value within latest 52 weeks</t>
  </si>
  <si>
    <t>Phí Tuấn Thành</t>
  </si>
  <si>
    <t>Tổng Giám đốc</t>
  </si>
  <si>
    <t xml:space="preserve">Phó phòng Dịch vụ nghiệp vụ giám sát Quỹ        </t>
  </si>
  <si>
    <t>Vũ Quang Phan</t>
  </si>
  <si>
    <t>Ngày định giá/Ngày giao dịch: Ngày 16 tháng 09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</si>
</sst>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dd/mm/yyyy;@"/>
    <numFmt numFmtId="171" formatCode="_(* #,##0_);_(* \(#,##0\);_(* &quot;-&quot;??_);_(@_)"/>
    <numFmt numFmtId="172" formatCode="0.000%"/>
    <numFmt numFmtId="173" formatCode="&quot;\&quot;#,##0;[Red]&quot;\&quot;&quot;\&quot;\-#,##0"/>
    <numFmt numFmtId="174" formatCode="&quot;\&quot;#,##0.00;[Red]&quot;\&quot;\-#,##0.00"/>
    <numFmt numFmtId="175" formatCode="0.0"/>
    <numFmt numFmtId="176" formatCode="&quot;\&quot;#,##0;[Red]&quot;\&quot;\-#,##0"/>
    <numFmt numFmtId="177" formatCode="#,##0;[Red]&quot;-&quot;#,##0"/>
    <numFmt numFmtId="178" formatCode="0.000"/>
    <numFmt numFmtId="179" formatCode="#,##0.00;[Red]&quot;-&quot;#,##0.00"/>
    <numFmt numFmtId="180" formatCode="mmm"/>
    <numFmt numFmtId="181" formatCode="#,##0;\(#,##0\)"/>
    <numFmt numFmtId="182" formatCode="_(* #.##0_);_(* \(#.##0\);_(* &quot;-&quot;_);_(@_)"/>
    <numFmt numFmtId="183" formatCode="_ &quot;R&quot;\ * #,##0_ ;_ &quot;R&quot;\ * \-#,##0_ ;_ &quot;R&quot;\ * &quot;-&quot;_ ;_ @_ "/>
    <numFmt numFmtId="184" formatCode="\$#&quot;,&quot;##0\ ;\(\$#&quot;,&quot;##0\)"/>
    <numFmt numFmtId="185" formatCode="\t0.00%"/>
    <numFmt numFmtId="186" formatCode="_-* #,##0\ _D_M_-;\-* #,##0\ _D_M_-;_-* &quot;-&quot;\ _D_M_-;_-@_-"/>
    <numFmt numFmtId="187" formatCode="_-* #,##0.00\ _D_M_-;\-* #,##0.00\ _D_M_-;_-* &quot;-&quot;??\ _D_M_-;_-@_-"/>
    <numFmt numFmtId="188" formatCode="\t#\ ??/??"/>
    <numFmt numFmtId="189" formatCode="_-[$€-2]* #,##0.00_-;\-[$€-2]* #,##0.00_-;_-[$€-2]* &quot;-&quot;??_-"/>
    <numFmt numFmtId="190" formatCode="#,##0\ "/>
    <numFmt numFmtId="191" formatCode="#."/>
    <numFmt numFmtId="192" formatCode="#,###"/>
    <numFmt numFmtId="193" formatCode="_-&quot;$&quot;* #,##0_-;\-&quot;$&quot;* #,##0_-;_-&quot;$&quot;* &quot;-&quot;_-;_-@_-"/>
    <numFmt numFmtId="194" formatCode="_-&quot;$&quot;* #,##0.00_-;\-&quot;$&quot;* #,##0.00_-;_-&quot;$&quot;* &quot;-&quot;??_-;_-@_-"/>
    <numFmt numFmtId="195" formatCode="#,##0\ &quot;F&quot;;[Red]\-#,##0\ &quot;F&quot;"/>
    <numFmt numFmtId="196" formatCode="#,##0.000;[Red]#,##0.000"/>
    <numFmt numFmtId="197" formatCode="0.00_)"/>
    <numFmt numFmtId="198" formatCode="#,##0.0;[Red]#,##0.0"/>
    <numFmt numFmtId="199" formatCode="0%_);\(0%\)"/>
    <numFmt numFmtId="200" formatCode="d"/>
    <numFmt numFmtId="201" formatCode="#"/>
    <numFmt numFmtId="202" formatCode="&quot;¡Ì&quot;#,##0;[Red]\-&quot;¡Ì&quot;#,##0"/>
    <numFmt numFmtId="203" formatCode="#,##0.00\ &quot;F&quot;;[Red]\-#,##0.00\ &quot;F&quot;"/>
    <numFmt numFmtId="204" formatCode="_-* #,##0\ &quot;F&quot;_-;\-* #,##0\ &quot;F&quot;_-;_-* &quot;-&quot;\ &quot;F&quot;_-;_-@_-"/>
    <numFmt numFmtId="205" formatCode="#,##0.00\ &quot;F&quot;;\-#,##0.00\ &quot;F&quot;"/>
    <numFmt numFmtId="206" formatCode="_-* #,##0\ &quot;DM&quot;_-;\-* #,##0\ &quot;DM&quot;_-;_-* &quot;-&quot;\ &quot;DM&quot;_-;_-@_-"/>
    <numFmt numFmtId="207" formatCode="_-* #,##0.00\ &quot;DM&quot;_-;\-* #,##0.00\ &quot;DM&quot;_-;_-* &quot;-&quot;??\ &quot;DM&quot;_-;_-@_-"/>
    <numFmt numFmtId="208" formatCode="_ * #,##0.00_ ;_ * \-#,##0.00_ ;_ * &quot;-&quot;??_ ;_ @_ "/>
    <numFmt numFmtId="209" formatCode="_ * #,##0_ ;_ * \-#,##0_ ;_ * &quot;-&quot;_ ;_ @_ "/>
    <numFmt numFmtId="210" formatCode="#,##0\ &quot;$&quot;_);[Red]\(#,##0\ &quot;$&quot;\)"/>
    <numFmt numFmtId="211" formatCode="[$-409]dd\ mmmm\ yyyy;@"/>
    <numFmt numFmtId="212" formatCode="#,##0,_);[Red]\(#,##0,\)"/>
    <numFmt numFmtId="213" formatCode="&quot;$&quot;#,##0.00"/>
    <numFmt numFmtId="214" formatCode="_([$€-2]* #,##0.00_);_([$€-2]* \(#,##0.00\);_([$€-2]* &quot;-&quot;??_)"/>
    <numFmt numFmtId="215" formatCode="#,##0.00;\(#,##0.00\);\ "/>
    <numFmt numFmtId="216" formatCode="#,##0;\(#,##0\);\ "/>
  </numFmts>
  <fonts count="115">
    <font>
      <sz val="10"/>
      <name val="Arial"/>
    </font>
    <font>
      <sz val="10"/>
      <color theme="1"/>
      <name val="Arial"/>
      <family val="2"/>
    </font>
    <font>
      <sz val="10"/>
      <color theme="1"/>
      <name val="Arial"/>
      <family val="2"/>
    </font>
    <font>
      <sz val="12"/>
      <name val="Times New Roman"/>
      <family val="1"/>
    </font>
    <font>
      <b/>
      <sz val="14"/>
      <name val="Times New Roman"/>
      <family val="1"/>
    </font>
    <font>
      <sz val="12"/>
      <name val="Times New Roman"/>
      <family val="1"/>
    </font>
    <font>
      <b/>
      <sz val="12"/>
      <name val="Times New Roman"/>
      <family val="1"/>
    </font>
    <font>
      <b/>
      <sz val="12"/>
      <name val="Times New Roman"/>
      <family val="1"/>
    </font>
    <font>
      <sz val="12"/>
      <name val="Times New Roman"/>
      <family val="1"/>
    </font>
    <font>
      <i/>
      <sz val="12"/>
      <name val="Times New Roman"/>
      <family val="1"/>
    </font>
    <font>
      <i/>
      <sz val="12"/>
      <name val="Times New Roman"/>
      <family val="1"/>
    </font>
    <font>
      <b/>
      <sz val="12"/>
      <name val="Times New Roman"/>
      <family val="1"/>
    </font>
    <font>
      <b/>
      <sz val="12"/>
      <name val="Times New Roman"/>
      <family val="1"/>
    </font>
    <font>
      <sz val="11"/>
      <color theme="1"/>
      <name val="Times New Roman"/>
      <family val="1"/>
    </font>
    <font>
      <b/>
      <sz val="12"/>
      <name val="Times New Roman"/>
      <family val="1"/>
    </font>
    <font>
      <sz val="12"/>
      <name val="Times New Roman"/>
      <family val="1"/>
    </font>
    <font>
      <sz val="10"/>
      <name val="Arial"/>
      <family val="2"/>
    </font>
    <font>
      <sz val="10"/>
      <name val="Arial"/>
      <family val="2"/>
    </font>
    <font>
      <sz val="11"/>
      <name val="Times New Roman"/>
      <family val="1"/>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sz val="10"/>
      <name val="Times New Roman"/>
      <family val="1"/>
    </font>
    <font>
      <sz val="9"/>
      <name val="Times New Roman"/>
      <family val="1"/>
    </font>
    <font>
      <sz val="11"/>
      <color indexed="8"/>
      <name val="Calibri"/>
      <family val="2"/>
    </font>
    <font>
      <sz val="11"/>
      <color indexed="9"/>
      <name val="Calibri"/>
      <family val="2"/>
    </font>
    <font>
      <sz val="11"/>
      <color indexed="20"/>
      <name val="Calibri"/>
      <family val="2"/>
    </font>
    <font>
      <sz val="9"/>
      <color indexed="18"/>
      <name val="Arial"/>
      <family val="2"/>
    </font>
    <font>
      <sz val="8"/>
      <color indexed="18"/>
      <name val="Arial"/>
      <family val="2"/>
    </font>
    <font>
      <i/>
      <sz val="9"/>
      <color indexed="18"/>
      <name val="Times New Roman"/>
      <family val="1"/>
    </font>
    <font>
      <b/>
      <sz val="11"/>
      <color indexed="52"/>
      <name val="Calibri"/>
      <family val="2"/>
    </font>
    <font>
      <b/>
      <sz val="11"/>
      <color indexed="9"/>
      <name val="Calibri"/>
      <family val="2"/>
    </font>
    <font>
      <i/>
      <sz val="11"/>
      <color indexed="23"/>
      <name val="Calibri"/>
      <family val="2"/>
    </font>
    <font>
      <sz val="11"/>
      <color indexed="17"/>
      <name val="Calibri"/>
      <family val="2"/>
    </font>
    <font>
      <b/>
      <sz val="10"/>
      <color indexed="9"/>
      <name val="Arial"/>
      <family val="2"/>
    </font>
    <font>
      <b/>
      <sz val="15"/>
      <color indexed="56"/>
      <name val="Calibri"/>
      <family val="2"/>
    </font>
    <font>
      <b/>
      <sz val="13"/>
      <color indexed="56"/>
      <name val="Calibri"/>
      <family val="2"/>
    </font>
    <font>
      <b/>
      <sz val="11"/>
      <color indexed="56"/>
      <name val="Calibri"/>
      <family val="2"/>
    </font>
    <font>
      <u/>
      <sz val="11"/>
      <color theme="10"/>
      <name val="Calibri"/>
      <family val="2"/>
    </font>
    <font>
      <u/>
      <sz val="10"/>
      <color indexed="12"/>
      <name val="Arial"/>
      <family val="2"/>
    </font>
    <font>
      <u/>
      <sz val="12.65"/>
      <color theme="10"/>
      <name val="Calibri"/>
      <family val="2"/>
    </font>
    <font>
      <u/>
      <sz val="11"/>
      <color theme="10"/>
      <name val="Calibri"/>
      <family val="2"/>
      <scheme val="minor"/>
    </font>
    <font>
      <sz val="11"/>
      <color indexed="62"/>
      <name val="Calibri"/>
      <family val="2"/>
    </font>
    <font>
      <sz val="11"/>
      <color indexed="52"/>
      <name val="Calibri"/>
      <family val="2"/>
    </font>
    <font>
      <sz val="11"/>
      <color indexed="60"/>
      <name val="Calibri"/>
      <family val="2"/>
    </font>
    <font>
      <sz val="10"/>
      <color theme="1"/>
      <name val="Calibri"/>
      <family val="2"/>
      <scheme val="minor"/>
    </font>
    <font>
      <sz val="11"/>
      <color rgb="FF000000"/>
      <name val="Calibri"/>
      <family val="2"/>
    </font>
    <font>
      <b/>
      <sz val="8"/>
      <name val="Times New Roman"/>
      <family val="1"/>
    </font>
    <font>
      <i/>
      <sz val="10"/>
      <color indexed="18"/>
      <name val="Arial"/>
      <family val="2"/>
    </font>
    <font>
      <b/>
      <sz val="11"/>
      <color indexed="63"/>
      <name val="Calibri"/>
      <family val="2"/>
    </font>
    <font>
      <sz val="7"/>
      <color rgb="FF000000"/>
      <name val="Arial"/>
      <family val="2"/>
    </font>
    <font>
      <b/>
      <sz val="10"/>
      <color rgb="FFFFFFFF"/>
      <name val="Arial"/>
      <family val="2"/>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b/>
      <sz val="18"/>
      <color indexed="56"/>
      <name val="Cambria"/>
      <family val="2"/>
    </font>
    <font>
      <b/>
      <sz val="11"/>
      <color indexed="8"/>
      <name val="Calibri"/>
      <family val="2"/>
    </font>
    <font>
      <sz val="11"/>
      <color indexed="10"/>
      <name val="Calibri"/>
      <family val="2"/>
    </font>
    <font>
      <sz val="12"/>
      <color theme="1" tint="4.9989318521683403E-2"/>
      <name val="Times New Roman"/>
      <family val="1"/>
    </font>
    <font>
      <b/>
      <sz val="12"/>
      <color indexed="8"/>
      <name val="Times New Roman"/>
      <family val="1"/>
    </font>
    <font>
      <sz val="12"/>
      <color rgb="FF000000"/>
      <name val="Times New Roman"/>
      <family val="1"/>
    </font>
  </fonts>
  <fills count="35">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58"/>
        <bgColor indexed="64"/>
      </patternFill>
    </fill>
    <fill>
      <patternFill patternType="solid">
        <fgColor indexed="43"/>
        <bgColor indexed="64"/>
      </patternFill>
    </fill>
    <fill>
      <patternFill patternType="solid">
        <fgColor rgb="FFFFFFFF"/>
        <bgColor rgb="FF000000"/>
      </patternFill>
    </fill>
    <fill>
      <patternFill patternType="gray0625">
        <bgColor rgb="FF808080"/>
      </patternFill>
    </fill>
    <fill>
      <patternFill patternType="solid">
        <fgColor indexed="42"/>
        <bgColor indexed="26"/>
      </patternFill>
    </fill>
    <fill>
      <patternFill patternType="solid">
        <fgColor indexed="51"/>
        <bgColor indexed="56"/>
      </patternFill>
    </fill>
    <fill>
      <patternFill patternType="solid">
        <fgColor theme="0"/>
        <bgColor indexed="64"/>
      </patternFill>
    </fill>
    <fill>
      <patternFill patternType="solid">
        <fgColor rgb="FFFFFFFF"/>
        <bgColor indexed="64"/>
      </patternFill>
    </fill>
  </fills>
  <borders count="2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58"/>
      </left>
      <right style="thin">
        <color indexed="58"/>
      </right>
      <top style="thin">
        <color indexed="58"/>
      </top>
      <bottom style="thin">
        <color indexed="5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22"/>
      </bottom>
      <diagonal/>
    </border>
    <border>
      <left/>
      <right/>
      <top/>
      <bottom style="hair">
        <color indexed="64"/>
      </bottom>
      <diagonal/>
    </border>
    <border>
      <left/>
      <right/>
      <top/>
      <bottom style="hair">
        <color indexed="63"/>
      </bottom>
      <diagonal/>
    </border>
    <border>
      <left/>
      <right/>
      <top style="thin">
        <color indexed="62"/>
      </top>
      <bottom style="double">
        <color indexed="62"/>
      </bottom>
      <diagonal/>
    </border>
  </borders>
  <cellStyleXfs count="1704">
    <xf numFmtId="0" fontId="0" fillId="0" borderId="0"/>
    <xf numFmtId="169" fontId="17" fillId="0" borderId="0" applyFont="0" applyFill="0" applyBorder="0" applyAlignment="0" applyProtection="0"/>
    <xf numFmtId="169" fontId="18" fillId="0" borderId="0" applyFont="0" applyFill="0" applyBorder="0" applyAlignment="0" applyProtection="0"/>
    <xf numFmtId="0" fontId="19"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6" fillId="0" borderId="0"/>
    <xf numFmtId="0" fontId="20" fillId="0" borderId="0" applyFont="0" applyFill="0" applyBorder="0" applyAlignment="0" applyProtection="0"/>
    <xf numFmtId="173" fontId="16" fillId="0" borderId="0" applyFon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41" fontId="22" fillId="0" borderId="0" applyFont="0" applyFill="0" applyBorder="0" applyAlignment="0" applyProtection="0"/>
    <xf numFmtId="9" fontId="23" fillId="0" borderId="0" applyFont="0" applyFill="0" applyBorder="0" applyAlignment="0" applyProtection="0"/>
    <xf numFmtId="165" fontId="24" fillId="0" borderId="0" applyFont="0" applyFill="0" applyBorder="0" applyAlignment="0" applyProtection="0"/>
    <xf numFmtId="0" fontId="3" fillId="0" borderId="0">
      <alignment vertical="center"/>
    </xf>
    <xf numFmtId="0" fontId="25"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8" fillId="0" borderId="0"/>
    <xf numFmtId="0" fontId="16" fillId="0" borderId="0" applyFont="0" applyFill="0" applyBorder="0" applyAlignment="0" applyProtection="0"/>
    <xf numFmtId="0" fontId="29" fillId="0" borderId="0" applyFont="0" applyFill="0" applyBorder="0" applyAlignment="0" applyProtection="0"/>
    <xf numFmtId="174" fontId="30" fillId="0" borderId="0" applyFont="0" applyFill="0" applyBorder="0" applyAlignment="0" applyProtection="0"/>
    <xf numFmtId="175" fontId="16" fillId="0" borderId="0" applyFont="0" applyFill="0" applyBorder="0" applyAlignment="0" applyProtection="0"/>
    <xf numFmtId="0" fontId="29" fillId="0" borderId="0" applyFont="0" applyFill="0" applyBorder="0" applyAlignment="0" applyProtection="0"/>
    <xf numFmtId="176" fontId="30" fillId="0" borderId="0" applyFont="0" applyFill="0" applyBorder="0" applyAlignment="0" applyProtection="0"/>
    <xf numFmtId="0" fontId="31" fillId="0" borderId="0">
      <alignment horizontal="center" wrapText="1"/>
      <protection locked="0"/>
    </xf>
    <xf numFmtId="0" fontId="16" fillId="0" borderId="0" applyFont="0" applyFill="0" applyBorder="0" applyAlignment="0" applyProtection="0"/>
    <xf numFmtId="0" fontId="29" fillId="0" borderId="0" applyFont="0" applyFill="0" applyBorder="0" applyAlignment="0" applyProtection="0"/>
    <xf numFmtId="177" fontId="30" fillId="0" borderId="0" applyFont="0" applyFill="0" applyBorder="0" applyAlignment="0" applyProtection="0"/>
    <xf numFmtId="178" fontId="16" fillId="0" borderId="0" applyFont="0" applyFill="0" applyBorder="0" applyAlignment="0" applyProtection="0"/>
    <xf numFmtId="0" fontId="29" fillId="0" borderId="0" applyFont="0" applyFill="0" applyBorder="0" applyAlignment="0" applyProtection="0"/>
    <xf numFmtId="179" fontId="30" fillId="0" borderId="0" applyFont="0" applyFill="0" applyBorder="0" applyAlignment="0" applyProtection="0"/>
    <xf numFmtId="0" fontId="29" fillId="0" borderId="0"/>
    <xf numFmtId="0" fontId="32" fillId="0" borderId="0"/>
    <xf numFmtId="0" fontId="29" fillId="0" borderId="0"/>
    <xf numFmtId="37" fontId="33" fillId="0" borderId="0"/>
    <xf numFmtId="180" fontId="16" fillId="0" borderId="0" applyFill="0" applyBorder="0" applyAlignment="0"/>
    <xf numFmtId="0" fontId="34" fillId="0" borderId="0"/>
    <xf numFmtId="1" fontId="35" fillId="0" borderId="2" applyBorder="0"/>
    <xf numFmtId="169" fontId="19" fillId="0" borderId="0" applyFont="0" applyFill="0" applyBorder="0" applyAlignment="0" applyProtection="0"/>
    <xf numFmtId="181" fontId="27" fillId="0" borderId="0"/>
    <xf numFmtId="182" fontId="36" fillId="0" borderId="0"/>
    <xf numFmtId="3" fontId="16" fillId="0" borderId="0" applyFont="0" applyFill="0" applyBorder="0" applyAlignment="0" applyProtection="0"/>
    <xf numFmtId="0" fontId="37" fillId="0" borderId="0" applyNumberFormat="0" applyAlignment="0">
      <alignment horizontal="left"/>
    </xf>
    <xf numFmtId="0" fontId="38" fillId="0" borderId="0" applyNumberFormat="0" applyAlignment="0"/>
    <xf numFmtId="183" fontId="39" fillId="0" borderId="0" applyFont="0" applyFill="0" applyBorder="0" applyAlignment="0" applyProtection="0"/>
    <xf numFmtId="184" fontId="16" fillId="0" borderId="0" applyFont="0" applyFill="0" applyBorder="0" applyAlignment="0" applyProtection="0"/>
    <xf numFmtId="185" fontId="16" fillId="0" borderId="0"/>
    <xf numFmtId="0" fontId="16" fillId="0" borderId="0" applyFont="0" applyFill="0" applyBorder="0" applyAlignment="0" applyProtection="0"/>
    <xf numFmtId="186" fontId="16" fillId="0" borderId="0" applyFont="0" applyFill="0" applyBorder="0" applyAlignment="0" applyProtection="0"/>
    <xf numFmtId="187" fontId="16" fillId="0" borderId="0" applyFont="0" applyFill="0" applyBorder="0" applyAlignment="0" applyProtection="0"/>
    <xf numFmtId="188" fontId="16" fillId="0" borderId="0"/>
    <xf numFmtId="0" fontId="40" fillId="0" borderId="0" applyNumberFormat="0" applyAlignment="0">
      <alignment horizontal="left"/>
    </xf>
    <xf numFmtId="189" fontId="28" fillId="0" borderId="0" applyFont="0" applyFill="0" applyBorder="0" applyAlignment="0" applyProtection="0"/>
    <xf numFmtId="2" fontId="16" fillId="0" borderId="0" applyFont="0" applyFill="0" applyBorder="0" applyAlignment="0" applyProtection="0"/>
    <xf numFmtId="190" fontId="28" fillId="0" borderId="3" applyFont="0" applyFill="0" applyBorder="0" applyProtection="0"/>
    <xf numFmtId="38" fontId="41" fillId="2" borderId="0" applyNumberFormat="0" applyBorder="0" applyAlignment="0" applyProtection="0"/>
    <xf numFmtId="0" fontId="42" fillId="0" borderId="0">
      <alignment horizontal="left"/>
    </xf>
    <xf numFmtId="0" fontId="43" fillId="0" borderId="4" applyNumberFormat="0" applyAlignment="0" applyProtection="0">
      <alignment horizontal="left" vertical="center"/>
    </xf>
    <xf numFmtId="0" fontId="43" fillId="0" borderId="5">
      <alignment horizontal="left" vertical="center"/>
    </xf>
    <xf numFmtId="14" fontId="44" fillId="3" borderId="6">
      <alignment horizontal="center" vertical="center" wrapText="1"/>
    </xf>
    <xf numFmtId="191" fontId="45" fillId="0" borderId="0">
      <protection locked="0"/>
    </xf>
    <xf numFmtId="191" fontId="45" fillId="0" borderId="0">
      <protection locked="0"/>
    </xf>
    <xf numFmtId="10" fontId="41" fillId="4" borderId="7" applyNumberFormat="0" applyBorder="0" applyAlignment="0" applyProtection="0"/>
    <xf numFmtId="180" fontId="46" fillId="5" borderId="0"/>
    <xf numFmtId="180" fontId="46" fillId="6" borderId="0"/>
    <xf numFmtId="41" fontId="16" fillId="0" borderId="0" applyFont="0" applyFill="0" applyBorder="0" applyAlignment="0" applyProtection="0"/>
    <xf numFmtId="43" fontId="16" fillId="0" borderId="0" applyFont="0" applyFill="0" applyBorder="0" applyAlignment="0" applyProtection="0"/>
    <xf numFmtId="0" fontId="47" fillId="0" borderId="6"/>
    <xf numFmtId="192" fontId="48" fillId="0" borderId="8"/>
    <xf numFmtId="193" fontId="16" fillId="0" borderId="0" applyFont="0" applyFill="0" applyBorder="0" applyAlignment="0" applyProtection="0"/>
    <xf numFmtId="194" fontId="16" fillId="0" borderId="0" applyFont="0" applyFill="0" applyBorder="0" applyAlignment="0" applyProtection="0"/>
    <xf numFmtId="195" fontId="49" fillId="0" borderId="0" applyFont="0" applyFill="0" applyBorder="0" applyAlignment="0" applyProtection="0"/>
    <xf numFmtId="196" fontId="49" fillId="0" borderId="0" applyFont="0" applyFill="0" applyBorder="0" applyAlignment="0" applyProtection="0"/>
    <xf numFmtId="0" fontId="50" fillId="0" borderId="0" applyNumberFormat="0" applyFont="0" applyFill="0" applyAlignment="0"/>
    <xf numFmtId="0" fontId="39" fillId="0" borderId="7"/>
    <xf numFmtId="0" fontId="27" fillId="0" borderId="0"/>
    <xf numFmtId="37" fontId="51" fillId="0" borderId="0"/>
    <xf numFmtId="0" fontId="52" fillId="0" borderId="7" applyNumberFormat="0" applyFont="0" applyFill="0" applyBorder="0" applyAlignment="0">
      <alignment horizontal="center"/>
    </xf>
    <xf numFmtId="197" fontId="53" fillId="0" borderId="0"/>
    <xf numFmtId="0" fontId="19" fillId="0" borderId="0"/>
    <xf numFmtId="0" fontId="19" fillId="0" borderId="0"/>
    <xf numFmtId="0" fontId="19" fillId="0" borderId="0"/>
    <xf numFmtId="0" fontId="28" fillId="0" borderId="0"/>
    <xf numFmtId="198" fontId="49" fillId="0" borderId="0" applyFont="0" applyFill="0" applyBorder="0" applyAlignment="0" applyProtection="0"/>
    <xf numFmtId="172" fontId="49" fillId="0" borderId="0" applyFont="0" applyFill="0" applyBorder="0" applyAlignment="0" applyProtection="0"/>
    <xf numFmtId="0" fontId="16" fillId="0" borderId="0" applyFont="0" applyFill="0" applyBorder="0" applyAlignment="0" applyProtection="0"/>
    <xf numFmtId="0" fontId="27" fillId="0" borderId="0"/>
    <xf numFmtId="14" fontId="31" fillId="0" borderId="0">
      <alignment horizontal="center" wrapText="1"/>
      <protection locked="0"/>
    </xf>
    <xf numFmtId="199" fontId="16" fillId="0" borderId="0" applyFont="0" applyFill="0" applyBorder="0" applyAlignment="0" applyProtection="0"/>
    <xf numFmtId="10" fontId="16" fillId="0" borderId="0" applyFont="0" applyFill="0" applyBorder="0" applyAlignment="0" applyProtection="0"/>
    <xf numFmtId="9" fontId="54" fillId="0" borderId="9" applyNumberFormat="0" applyBorder="0"/>
    <xf numFmtId="164" fontId="55" fillId="0" borderId="0"/>
    <xf numFmtId="0" fontId="54" fillId="0" borderId="0" applyNumberFormat="0" applyFont="0" applyFill="0" applyBorder="0" applyAlignment="0" applyProtection="0">
      <alignment horizontal="left"/>
    </xf>
    <xf numFmtId="200" fontId="16" fillId="0" borderId="0" applyNumberFormat="0" applyFill="0" applyBorder="0" applyAlignment="0" applyProtection="0">
      <alignment horizontal="left"/>
    </xf>
    <xf numFmtId="201" fontId="56" fillId="0" borderId="0" applyFont="0" applyFill="0" applyBorder="0" applyAlignment="0" applyProtection="0"/>
    <xf numFmtId="0" fontId="54" fillId="0" borderId="0" applyFont="0" applyFill="0" applyBorder="0" applyAlignment="0" applyProtection="0"/>
    <xf numFmtId="202" fontId="39" fillId="0" borderId="0" applyFont="0" applyFill="0" applyBorder="0" applyAlignment="0" applyProtection="0"/>
    <xf numFmtId="0" fontId="47" fillId="0" borderId="0"/>
    <xf numFmtId="40" fontId="57" fillId="0" borderId="0" applyBorder="0">
      <alignment horizontal="right"/>
    </xf>
    <xf numFmtId="203" fontId="39" fillId="0" borderId="10">
      <alignment horizontal="right" vertical="center"/>
    </xf>
    <xf numFmtId="204" fontId="39" fillId="0" borderId="10">
      <alignment horizontal="center"/>
    </xf>
    <xf numFmtId="3" fontId="58" fillId="0" borderId="11" applyNumberFormat="0" applyBorder="0" applyAlignment="0"/>
    <xf numFmtId="0" fontId="59" fillId="0" borderId="0" applyFill="0" applyBorder="0" applyProtection="0">
      <alignment horizontal="left" vertical="top"/>
    </xf>
    <xf numFmtId="195" fontId="39" fillId="0" borderId="0"/>
    <xf numFmtId="205" fontId="39" fillId="0" borderId="7"/>
    <xf numFmtId="0" fontId="60" fillId="7" borderId="7">
      <alignment horizontal="left" vertical="center"/>
    </xf>
    <xf numFmtId="164" fontId="61" fillId="0" borderId="12">
      <alignment horizontal="left" vertical="top"/>
    </xf>
    <xf numFmtId="164" fontId="26" fillId="0" borderId="13">
      <alignment horizontal="left" vertical="top"/>
    </xf>
    <xf numFmtId="0" fontId="62" fillId="0" borderId="13">
      <alignment horizontal="left" vertical="center"/>
    </xf>
    <xf numFmtId="206" fontId="16" fillId="0" borderId="0" applyFont="0" applyFill="0" applyBorder="0" applyAlignment="0" applyProtection="0"/>
    <xf numFmtId="207" fontId="16" fillId="0" borderId="0" applyFont="0" applyFill="0" applyBorder="0" applyAlignment="0" applyProtection="0"/>
    <xf numFmtId="0" fontId="63" fillId="0" borderId="0">
      <alignment vertical="center"/>
    </xf>
    <xf numFmtId="166" fontId="64" fillId="0" borderId="0" applyFont="0" applyFill="0" applyBorder="0" applyAlignment="0" applyProtection="0"/>
    <xf numFmtId="168" fontId="64" fillId="0" borderId="0" applyFont="0" applyFill="0" applyBorder="0" applyAlignment="0" applyProtection="0"/>
    <xf numFmtId="0" fontId="64" fillId="0" borderId="0"/>
    <xf numFmtId="0" fontId="65" fillId="0" borderId="0" applyFont="0" applyFill="0" applyBorder="0" applyAlignment="0" applyProtection="0"/>
    <xf numFmtId="0" fontId="65" fillId="0" borderId="0" applyFont="0" applyFill="0" applyBorder="0" applyAlignment="0" applyProtection="0"/>
    <xf numFmtId="0" fontId="3" fillId="0" borderId="0">
      <alignment vertical="center"/>
    </xf>
    <xf numFmtId="40" fontId="66" fillId="0" borderId="0" applyFont="0" applyFill="0" applyBorder="0" applyAlignment="0" applyProtection="0"/>
    <xf numFmtId="38" fontId="66" fillId="0" borderId="0" applyFont="0" applyFill="0" applyBorder="0" applyAlignment="0" applyProtection="0"/>
    <xf numFmtId="0" fontId="66" fillId="0" borderId="0" applyFont="0" applyFill="0" applyBorder="0" applyAlignment="0" applyProtection="0"/>
    <xf numFmtId="0" fontId="66" fillId="0" borderId="0" applyFont="0" applyFill="0" applyBorder="0" applyAlignment="0" applyProtection="0"/>
    <xf numFmtId="9" fontId="67" fillId="0" borderId="0" applyBorder="0" applyAlignment="0" applyProtection="0"/>
    <xf numFmtId="0" fontId="68" fillId="0" borderId="0"/>
    <xf numFmtId="0" fontId="69" fillId="0" borderId="0" applyFont="0" applyFill="0" applyBorder="0" applyAlignment="0" applyProtection="0"/>
    <xf numFmtId="0" fontId="69" fillId="0" borderId="0" applyFont="0" applyFill="0" applyBorder="0" applyAlignment="0" applyProtection="0"/>
    <xf numFmtId="166" fontId="16" fillId="0" borderId="0" applyFont="0" applyFill="0" applyBorder="0" applyAlignment="0" applyProtection="0"/>
    <xf numFmtId="168" fontId="16" fillId="0" borderId="0" applyFont="0" applyFill="0" applyBorder="0" applyAlignment="0" applyProtection="0"/>
    <xf numFmtId="0" fontId="70" fillId="0" borderId="0"/>
    <xf numFmtId="0" fontId="50" fillId="0" borderId="0"/>
    <xf numFmtId="41" fontId="22" fillId="0" borderId="0" applyFont="0" applyFill="0" applyBorder="0" applyAlignment="0" applyProtection="0"/>
    <xf numFmtId="43" fontId="22" fillId="0" borderId="0" applyFont="0" applyFill="0" applyBorder="0" applyAlignment="0" applyProtection="0"/>
    <xf numFmtId="208" fontId="16" fillId="0" borderId="0" applyFont="0" applyFill="0" applyBorder="0" applyAlignment="0" applyProtection="0"/>
    <xf numFmtId="209" fontId="16" fillId="0" borderId="0" applyFont="0" applyFill="0" applyBorder="0" applyAlignment="0" applyProtection="0"/>
    <xf numFmtId="0" fontId="71" fillId="0" borderId="0"/>
    <xf numFmtId="193" fontId="22" fillId="0" borderId="0" applyFont="0" applyFill="0" applyBorder="0" applyAlignment="0" applyProtection="0"/>
    <xf numFmtId="210" fontId="24" fillId="0" borderId="0" applyFont="0" applyFill="0" applyBorder="0" applyAlignment="0" applyProtection="0"/>
    <xf numFmtId="194" fontId="22" fillId="0" borderId="0" applyFont="0" applyFill="0" applyBorder="0" applyAlignment="0" applyProtection="0"/>
    <xf numFmtId="168" fontId="16" fillId="0" borderId="0" applyFont="0" applyFill="0" applyBorder="0" applyAlignment="0" applyProtection="0"/>
    <xf numFmtId="166" fontId="16" fillId="0" borderId="0" applyFont="0" applyFill="0" applyBorder="0" applyAlignment="0" applyProtection="0"/>
    <xf numFmtId="169" fontId="16" fillId="0" borderId="0" applyFont="0" applyFill="0" applyBorder="0" applyAlignment="0" applyProtection="0"/>
    <xf numFmtId="0" fontId="16" fillId="0" borderId="0"/>
    <xf numFmtId="0" fontId="19" fillId="0" borderId="0"/>
    <xf numFmtId="0" fontId="19" fillId="0" borderId="0"/>
    <xf numFmtId="0" fontId="19" fillId="0" borderId="0"/>
    <xf numFmtId="0" fontId="19" fillId="0" borderId="0"/>
    <xf numFmtId="0" fontId="19" fillId="0" borderId="0"/>
    <xf numFmtId="169" fontId="19" fillId="0" borderId="0" applyFont="0" applyFill="0" applyBorder="0" applyAlignment="0" applyProtection="0"/>
    <xf numFmtId="169" fontId="16" fillId="0" borderId="0" applyFont="0" applyFill="0" applyBorder="0" applyAlignment="0" applyProtection="0"/>
    <xf numFmtId="9" fontId="16"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43" fontId="16" fillId="0" borderId="0" applyFont="0" applyFill="0" applyBorder="0" applyAlignment="0" applyProtection="0"/>
    <xf numFmtId="0" fontId="44" fillId="0" borderId="0" applyNumberFormat="0" applyFill="0" applyBorder="0" applyAlignment="0" applyProtection="0"/>
    <xf numFmtId="211" fontId="44" fillId="0" borderId="0" applyNumberFormat="0" applyFill="0" applyBorder="0" applyAlignment="0" applyProtection="0"/>
    <xf numFmtId="211" fontId="44" fillId="0" borderId="0" applyNumberFormat="0" applyFill="0" applyBorder="0" applyAlignment="0" applyProtection="0"/>
    <xf numFmtId="212" fontId="73" fillId="0" borderId="0" applyBorder="0"/>
    <xf numFmtId="211" fontId="74" fillId="8" borderId="0" applyNumberFormat="0" applyBorder="0" applyAlignment="0" applyProtection="0"/>
    <xf numFmtId="211" fontId="74" fillId="9" borderId="0" applyNumberFormat="0" applyBorder="0" applyAlignment="0" applyProtection="0"/>
    <xf numFmtId="211" fontId="74" fillId="10" borderId="0" applyNumberFormat="0" applyBorder="0" applyAlignment="0" applyProtection="0"/>
    <xf numFmtId="211" fontId="74" fillId="11" borderId="0" applyNumberFormat="0" applyBorder="0" applyAlignment="0" applyProtection="0"/>
    <xf numFmtId="211" fontId="74" fillId="3" borderId="0" applyNumberFormat="0" applyBorder="0" applyAlignment="0" applyProtection="0"/>
    <xf numFmtId="211" fontId="74" fillId="12" borderId="0" applyNumberFormat="0" applyBorder="0" applyAlignment="0" applyProtection="0"/>
    <xf numFmtId="211" fontId="74" fillId="13" borderId="0" applyNumberFormat="0" applyBorder="0" applyAlignment="0" applyProtection="0"/>
    <xf numFmtId="211" fontId="74" fillId="14" borderId="0" applyNumberFormat="0" applyBorder="0" applyAlignment="0" applyProtection="0"/>
    <xf numFmtId="211" fontId="74" fillId="15" borderId="0" applyNumberFormat="0" applyBorder="0" applyAlignment="0" applyProtection="0"/>
    <xf numFmtId="211" fontId="74" fillId="11" borderId="0" applyNumberFormat="0" applyBorder="0" applyAlignment="0" applyProtection="0"/>
    <xf numFmtId="211" fontId="74" fillId="13" borderId="0" applyNumberFormat="0" applyBorder="0" applyAlignment="0" applyProtection="0"/>
    <xf numFmtId="211" fontId="74" fillId="16" borderId="0" applyNumberFormat="0" applyBorder="0" applyAlignment="0" applyProtection="0"/>
    <xf numFmtId="211" fontId="75" fillId="17" borderId="0" applyNumberFormat="0" applyBorder="0" applyAlignment="0" applyProtection="0"/>
    <xf numFmtId="211" fontId="75" fillId="14" borderId="0" applyNumberFormat="0" applyBorder="0" applyAlignment="0" applyProtection="0"/>
    <xf numFmtId="211" fontId="75" fillId="15" borderId="0" applyNumberFormat="0" applyBorder="0" applyAlignment="0" applyProtection="0"/>
    <xf numFmtId="211" fontId="75" fillId="18" borderId="0" applyNumberFormat="0" applyBorder="0" applyAlignment="0" applyProtection="0"/>
    <xf numFmtId="211" fontId="75" fillId="19" borderId="0" applyNumberFormat="0" applyBorder="0" applyAlignment="0" applyProtection="0"/>
    <xf numFmtId="211" fontId="75" fillId="20" borderId="0" applyNumberFormat="0" applyBorder="0" applyAlignment="0" applyProtection="0"/>
    <xf numFmtId="211" fontId="75" fillId="21" borderId="0" applyNumberFormat="0" applyBorder="0" applyAlignment="0" applyProtection="0"/>
    <xf numFmtId="211" fontId="75" fillId="22" borderId="0" applyNumberFormat="0" applyBorder="0" applyAlignment="0" applyProtection="0"/>
    <xf numFmtId="211" fontId="75" fillId="23" borderId="0" applyNumberFormat="0" applyBorder="0" applyAlignment="0" applyProtection="0"/>
    <xf numFmtId="211" fontId="75" fillId="18" borderId="0" applyNumberFormat="0" applyBorder="0" applyAlignment="0" applyProtection="0"/>
    <xf numFmtId="211" fontId="75" fillId="19" borderId="0" applyNumberFormat="0" applyBorder="0" applyAlignment="0" applyProtection="0"/>
    <xf numFmtId="211" fontId="75" fillId="24" borderId="0" applyNumberFormat="0" applyBorder="0" applyAlignment="0" applyProtection="0"/>
    <xf numFmtId="211" fontId="76" fillId="9" borderId="0" applyNumberFormat="0" applyBorder="0" applyAlignment="0" applyProtection="0"/>
    <xf numFmtId="212" fontId="73" fillId="0" borderId="0" applyFill="0"/>
    <xf numFmtId="213" fontId="73" fillId="0" borderId="0" applyNumberFormat="0" applyFill="0" applyBorder="0" applyAlignment="0">
      <alignment horizontal="center"/>
    </xf>
    <xf numFmtId="0" fontId="72" fillId="0" borderId="0" applyNumberFormat="0" applyFill="0">
      <alignment horizontal="center" vertical="center" wrapText="1"/>
    </xf>
    <xf numFmtId="212" fontId="73" fillId="0" borderId="14" applyFill="0" applyBorder="0"/>
    <xf numFmtId="167" fontId="73" fillId="0" borderId="0" applyAlignment="0"/>
    <xf numFmtId="0" fontId="72" fillId="0" borderId="0" applyFill="0" applyBorder="0">
      <alignment horizontal="center" vertical="center"/>
    </xf>
    <xf numFmtId="0" fontId="72" fillId="0" borderId="0" applyFill="0" applyBorder="0">
      <alignment horizontal="center" vertical="center"/>
    </xf>
    <xf numFmtId="212" fontId="73" fillId="0" borderId="15" applyFill="0" applyBorder="0"/>
    <xf numFmtId="212" fontId="73" fillId="0" borderId="15" applyFill="0" applyBorder="0"/>
    <xf numFmtId="212" fontId="73" fillId="0" borderId="15" applyFill="0" applyBorder="0"/>
    <xf numFmtId="212" fontId="73" fillId="0" borderId="15" applyFill="0" applyBorder="0"/>
    <xf numFmtId="0" fontId="73" fillId="0" borderId="0" applyNumberFormat="0" applyAlignment="0"/>
    <xf numFmtId="0" fontId="27" fillId="0" borderId="0" applyFill="0" applyBorder="0">
      <alignment horizontal="center" vertical="center" wrapText="1"/>
    </xf>
    <xf numFmtId="0" fontId="72" fillId="0" borderId="0" applyFill="0" applyBorder="0">
      <alignment horizontal="center" vertical="center" wrapText="1"/>
    </xf>
    <xf numFmtId="212" fontId="73" fillId="0" borderId="0" applyFill="0"/>
    <xf numFmtId="0" fontId="73" fillId="0" borderId="0" applyNumberFormat="0" applyAlignment="0">
      <alignment horizontal="center"/>
    </xf>
    <xf numFmtId="0" fontId="27" fillId="0" borderId="0" applyFill="0">
      <alignment horizontal="center" vertical="center" wrapText="1"/>
    </xf>
    <xf numFmtId="0" fontId="72" fillId="0" borderId="0" applyFill="0">
      <alignment horizontal="center" vertical="center" wrapText="1"/>
    </xf>
    <xf numFmtId="212" fontId="73" fillId="0" borderId="0" applyFill="0"/>
    <xf numFmtId="0" fontId="73" fillId="0" borderId="0" applyNumberFormat="0" applyAlignment="0">
      <alignment horizontal="center"/>
    </xf>
    <xf numFmtId="0" fontId="73" fillId="0" borderId="0" applyFill="0">
      <alignment vertical="center" wrapText="1"/>
    </xf>
    <xf numFmtId="0" fontId="72" fillId="0" borderId="0">
      <alignment horizontal="center" vertical="center" wrapText="1"/>
    </xf>
    <xf numFmtId="212" fontId="73" fillId="0" borderId="0" applyFill="0"/>
    <xf numFmtId="0" fontId="27" fillId="0" borderId="0" applyNumberFormat="0" applyAlignment="0">
      <alignment horizontal="center"/>
    </xf>
    <xf numFmtId="0" fontId="73" fillId="0" borderId="0" applyFill="0">
      <alignment horizontal="center" vertical="center" wrapText="1"/>
    </xf>
    <xf numFmtId="0" fontId="72" fillId="0" borderId="0" applyFill="0">
      <alignment horizontal="center" vertical="center" wrapText="1"/>
    </xf>
    <xf numFmtId="212" fontId="77" fillId="0" borderId="0" applyFill="0"/>
    <xf numFmtId="0" fontId="73" fillId="0" borderId="0" applyNumberFormat="0" applyAlignment="0">
      <alignment horizontal="center"/>
    </xf>
    <xf numFmtId="0" fontId="73" fillId="0" borderId="0" applyFill="0">
      <alignment horizontal="center" vertical="center" wrapText="1"/>
    </xf>
    <xf numFmtId="0" fontId="72" fillId="0" borderId="0" applyFill="0">
      <alignment horizontal="center" vertical="center" wrapText="1"/>
    </xf>
    <xf numFmtId="212" fontId="78" fillId="0" borderId="0" applyFill="0"/>
    <xf numFmtId="0" fontId="73" fillId="0" borderId="0" applyNumberFormat="0" applyAlignment="0">
      <alignment horizontal="center"/>
    </xf>
    <xf numFmtId="0" fontId="79" fillId="0" borderId="0">
      <alignment horizontal="center" wrapText="1"/>
    </xf>
    <xf numFmtId="0" fontId="72" fillId="0" borderId="0" applyFill="0">
      <alignment horizontal="center" vertical="center" wrapText="1"/>
    </xf>
    <xf numFmtId="211" fontId="80" fillId="2" borderId="16" applyNumberFormat="0" applyAlignment="0" applyProtection="0"/>
    <xf numFmtId="211" fontId="80" fillId="2" borderId="16" applyNumberFormat="0" applyAlignment="0" applyProtection="0"/>
    <xf numFmtId="211" fontId="80" fillId="2" borderId="16" applyNumberFormat="0" applyAlignment="0" applyProtection="0"/>
    <xf numFmtId="211" fontId="80" fillId="2" borderId="16" applyNumberFormat="0" applyAlignment="0" applyProtection="0"/>
    <xf numFmtId="211" fontId="81" fillId="25" borderId="17" applyNumberFormat="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9" fontId="18" fillId="0" borderId="0" applyFont="0" applyFill="0" applyBorder="0" applyAlignment="0" applyProtection="0"/>
    <xf numFmtId="169" fontId="16" fillId="0" borderId="0" applyFont="0" applyFill="0" applyBorder="0" applyAlignment="0" applyProtection="0"/>
    <xf numFmtId="43" fontId="19"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19" fillId="0" borderId="0"/>
    <xf numFmtId="43" fontId="19" fillId="0" borderId="0"/>
    <xf numFmtId="43" fontId="19" fillId="0" borderId="0"/>
    <xf numFmtId="43" fontId="19" fillId="0" borderId="0"/>
    <xf numFmtId="43" fontId="19" fillId="0" borderId="0"/>
    <xf numFmtId="169" fontId="19" fillId="0" borderId="0" applyFont="0" applyFill="0" applyBorder="0" applyAlignment="0" applyProtection="0"/>
    <xf numFmtId="169" fontId="19" fillId="0" borderId="0" applyFont="0" applyFill="0" applyBorder="0" applyAlignment="0" applyProtection="0"/>
    <xf numFmtId="169" fontId="25" fillId="0" borderId="0" applyFont="0" applyFill="0" applyBorder="0" applyAlignment="0" applyProtection="0"/>
    <xf numFmtId="43" fontId="16" fillId="0" borderId="0" applyFont="0" applyFill="0" applyBorder="0" applyAlignment="0" applyProtection="0"/>
    <xf numFmtId="169" fontId="19" fillId="0" borderId="0" applyFont="0" applyFill="0" applyBorder="0" applyAlignment="0" applyProtection="0"/>
    <xf numFmtId="43" fontId="16" fillId="0" borderId="0" applyFont="0" applyFill="0" applyBorder="0" applyAlignment="0" applyProtection="0"/>
    <xf numFmtId="169" fontId="2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9"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43" fontId="19" fillId="0" borderId="0" applyFont="0" applyFill="0" applyBorder="0" applyAlignment="0" applyProtection="0"/>
    <xf numFmtId="43" fontId="19" fillId="0" borderId="0"/>
    <xf numFmtId="43" fontId="19" fillId="0" borderId="0"/>
    <xf numFmtId="43" fontId="19" fillId="0" borderId="0" applyFont="0" applyFill="0" applyBorder="0" applyAlignment="0" applyProtection="0"/>
    <xf numFmtId="43" fontId="19" fillId="0" borderId="0"/>
    <xf numFmtId="43" fontId="19" fillId="0" borderId="0"/>
    <xf numFmtId="43" fontId="19" fillId="0" borderId="0"/>
    <xf numFmtId="43" fontId="19" fillId="0" borderId="0"/>
    <xf numFmtId="43" fontId="19" fillId="0" borderId="0"/>
    <xf numFmtId="43" fontId="19" fillId="0" borderId="0"/>
    <xf numFmtId="43" fontId="19" fillId="0" borderId="0"/>
    <xf numFmtId="169"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9" fontId="16" fillId="0" borderId="0" quotePrefix="1" applyFont="0" applyFill="0" applyBorder="0" applyAlignment="0">
      <protection locked="0"/>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xf numFmtId="43" fontId="19" fillId="0" borderId="0"/>
    <xf numFmtId="43" fontId="19" fillId="0" borderId="0"/>
    <xf numFmtId="169" fontId="16" fillId="0" borderId="0" applyFont="0" applyFill="0" applyBorder="0" applyAlignment="0" applyProtection="0"/>
    <xf numFmtId="169" fontId="16" fillId="0" borderId="0" applyFont="0" applyFill="0" applyBorder="0" applyAlignment="0" applyProtection="0"/>
    <xf numFmtId="43" fontId="19" fillId="0" borderId="0"/>
    <xf numFmtId="43" fontId="19" fillId="0" borderId="0"/>
    <xf numFmtId="43" fontId="19" fillId="0" borderId="0"/>
    <xf numFmtId="43" fontId="19" fillId="0" borderId="0"/>
    <xf numFmtId="43" fontId="19" fillId="0" borderId="0"/>
    <xf numFmtId="43" fontId="19" fillId="0" borderId="0" applyFont="0" applyFill="0" applyBorder="0" applyAlignment="0" applyProtection="0"/>
    <xf numFmtId="43" fontId="19" fillId="0" borderId="0"/>
    <xf numFmtId="43" fontId="19" fillId="0" borderId="0"/>
    <xf numFmtId="43" fontId="19" fillId="0" borderId="0"/>
    <xf numFmtId="43" fontId="19" fillId="0" borderId="0"/>
    <xf numFmtId="169" fontId="16"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6" fillId="0" borderId="0" applyFont="0" applyFill="0" applyBorder="0" applyAlignment="0" applyProtection="0"/>
    <xf numFmtId="43" fontId="19" fillId="0" borderId="0"/>
    <xf numFmtId="43" fontId="19" fillId="0" borderId="0"/>
    <xf numFmtId="43" fontId="19" fillId="0" borderId="0"/>
    <xf numFmtId="43" fontId="19" fillId="0" borderId="0"/>
    <xf numFmtId="43" fontId="19" fillId="0" borderId="0"/>
    <xf numFmtId="43" fontId="19" fillId="0" borderId="0"/>
    <xf numFmtId="43" fontId="19" fillId="0" borderId="0"/>
    <xf numFmtId="43" fontId="19" fillId="0" borderId="0"/>
    <xf numFmtId="43" fontId="19" fillId="0" borderId="0"/>
    <xf numFmtId="43" fontId="19" fillId="0" borderId="0"/>
    <xf numFmtId="43"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43" fontId="16" fillId="0" borderId="0" applyFont="0" applyFill="0" applyBorder="0" applyAlignment="0" applyProtection="0"/>
    <xf numFmtId="43" fontId="19" fillId="0" borderId="0"/>
    <xf numFmtId="43" fontId="19" fillId="0" borderId="0"/>
    <xf numFmtId="43" fontId="19" fillId="0" borderId="0"/>
    <xf numFmtId="43" fontId="19" fillId="0" borderId="0"/>
    <xf numFmtId="43" fontId="19" fillId="0" borderId="0"/>
    <xf numFmtId="169" fontId="16" fillId="0" borderId="0" applyFont="0" applyFill="0" applyBorder="0" applyAlignment="0" applyProtection="0"/>
    <xf numFmtId="169"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214" fontId="16" fillId="0" borderId="0" applyFont="0" applyFill="0" applyBorder="0" applyAlignment="0" applyProtection="0"/>
    <xf numFmtId="214" fontId="16" fillId="0" borderId="0" applyFont="0" applyFill="0" applyBorder="0" applyAlignment="0" applyProtection="0"/>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211" fontId="82" fillId="0" borderId="0" applyNumberFormat="0" applyFill="0" applyBorder="0" applyAlignment="0" applyProtection="0"/>
    <xf numFmtId="211" fontId="83" fillId="10" borderId="0" applyNumberFormat="0" applyBorder="0" applyAlignment="0" applyProtection="0"/>
    <xf numFmtId="0" fontId="43" fillId="0" borderId="5">
      <alignment horizontal="left" vertical="center"/>
    </xf>
    <xf numFmtId="0" fontId="43" fillId="0" borderId="5">
      <alignment horizontal="left" vertical="center"/>
    </xf>
    <xf numFmtId="0" fontId="84" fillId="27" borderId="18" applyNumberFormat="0" applyFont="0" applyFill="0" applyBorder="0" applyAlignment="0" applyProtection="0">
      <alignment vertical="center"/>
    </xf>
    <xf numFmtId="0" fontId="84" fillId="27" borderId="18" applyNumberFormat="0" applyFont="0" applyFill="0" applyBorder="0" applyAlignment="0" applyProtection="0">
      <alignment vertical="center"/>
    </xf>
    <xf numFmtId="211" fontId="85" fillId="0" borderId="19" applyNumberFormat="0" applyFill="0" applyAlignment="0" applyProtection="0"/>
    <xf numFmtId="211" fontId="86" fillId="0" borderId="20" applyNumberFormat="0" applyFill="0" applyAlignment="0" applyProtection="0"/>
    <xf numFmtId="211" fontId="87" fillId="0" borderId="21" applyNumberFormat="0" applyFill="0" applyAlignment="0" applyProtection="0"/>
    <xf numFmtId="211" fontId="87" fillId="0" borderId="0" applyNumberFormat="0" applyFill="0" applyBorder="0" applyAlignment="0" applyProtection="0"/>
    <xf numFmtId="0" fontId="89"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xf numFmtId="10" fontId="41" fillId="4" borderId="7" applyNumberFormat="0" applyBorder="0" applyAlignment="0" applyProtection="0"/>
    <xf numFmtId="211" fontId="92" fillId="12" borderId="16" applyNumberFormat="0" applyAlignment="0" applyProtection="0"/>
    <xf numFmtId="211" fontId="92" fillId="12" borderId="16" applyNumberFormat="0" applyAlignment="0" applyProtection="0"/>
    <xf numFmtId="211" fontId="92" fillId="12" borderId="16" applyNumberFormat="0" applyAlignment="0" applyProtection="0"/>
    <xf numFmtId="211" fontId="92" fillId="12" borderId="16" applyNumberFormat="0" applyAlignment="0" applyProtection="0"/>
    <xf numFmtId="0" fontId="31" fillId="0" borderId="0" applyNumberFormat="0" applyFont="0" applyBorder="0" applyAlignment="0"/>
    <xf numFmtId="211" fontId="93" fillId="0" borderId="22" applyNumberFormat="0" applyFill="0" applyAlignment="0" applyProtection="0"/>
    <xf numFmtId="192" fontId="48" fillId="0" borderId="8"/>
    <xf numFmtId="192" fontId="48" fillId="0" borderId="8"/>
    <xf numFmtId="211" fontId="94" fillId="28" borderId="0" applyNumberFormat="0" applyBorder="0" applyAlignment="0" applyProtection="0"/>
    <xf numFmtId="0" fontId="39" fillId="0" borderId="7"/>
    <xf numFmtId="0" fontId="39" fillId="0" borderId="7"/>
    <xf numFmtId="0" fontId="52" fillId="0" borderId="7" applyNumberFormat="0" applyFont="0" applyFill="0" applyBorder="0" applyAlignment="0">
      <alignment horizontal="center"/>
    </xf>
    <xf numFmtId="211" fontId="2" fillId="0" borderId="0"/>
    <xf numFmtId="211" fontId="2" fillId="0" borderId="0"/>
    <xf numFmtId="211" fontId="2" fillId="0" borderId="0"/>
    <xf numFmtId="211" fontId="2" fillId="0" borderId="0"/>
    <xf numFmtId="211" fontId="2" fillId="0" borderId="0"/>
    <xf numFmtId="211" fontId="2" fillId="0" borderId="0"/>
    <xf numFmtId="211" fontId="2" fillId="0" borderId="0"/>
    <xf numFmtId="211" fontId="2" fillId="0" borderId="0"/>
    <xf numFmtId="211" fontId="2" fillId="0" borderId="0"/>
    <xf numFmtId="211" fontId="2" fillId="0" borderId="0"/>
    <xf numFmtId="211"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18" fillId="0" borderId="0"/>
    <xf numFmtId="0" fontId="2" fillId="0" borderId="0"/>
    <xf numFmtId="0" fontId="25" fillId="0" borderId="0">
      <alignment vertical="top"/>
    </xf>
    <xf numFmtId="0" fontId="25"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211" fontId="16" fillId="0" borderId="0" applyNumberFormat="0" applyFill="0" applyBorder="0" applyAlignment="0" applyProtection="0"/>
    <xf numFmtId="211" fontId="16" fillId="0" borderId="0" applyNumberFormat="0" applyFill="0" applyBorder="0" applyAlignment="0" applyProtection="0"/>
    <xf numFmtId="211" fontId="16" fillId="0" borderId="0" applyNumberFormat="0" applyFill="0" applyBorder="0" applyAlignment="0" applyProtection="0"/>
    <xf numFmtId="0" fontId="19" fillId="0" borderId="0"/>
    <xf numFmtId="0" fontId="19" fillId="0" borderId="0"/>
    <xf numFmtId="211" fontId="16" fillId="0" borderId="0" applyNumberFormat="0" applyFill="0" applyBorder="0" applyAlignment="0" applyProtection="0"/>
    <xf numFmtId="211" fontId="16" fillId="0" borderId="0" applyNumberFormat="0" applyFill="0" applyBorder="0" applyAlignment="0" applyProtection="0"/>
    <xf numFmtId="211" fontId="16" fillId="0" borderId="0" applyNumberFormat="0" applyFill="0" applyBorder="0" applyAlignment="0" applyProtection="0"/>
    <xf numFmtId="0" fontId="19" fillId="0" borderId="0"/>
    <xf numFmtId="211" fontId="16" fillId="0" borderId="0" applyNumberFormat="0" applyFill="0" applyBorder="0" applyAlignment="0" applyProtection="0"/>
    <xf numFmtId="211" fontId="16" fillId="0" borderId="0" applyNumberFormat="0" applyFill="0" applyBorder="0" applyAlignment="0" applyProtection="0"/>
    <xf numFmtId="211" fontId="16" fillId="0" borderId="0" applyNumberFormat="0" applyFill="0" applyBorder="0" applyAlignment="0" applyProtection="0"/>
    <xf numFmtId="0" fontId="19" fillId="0" borderId="0"/>
    <xf numFmtId="211" fontId="16" fillId="0" borderId="0" applyNumberFormat="0" applyFill="0" applyBorder="0" applyAlignment="0" applyProtection="0"/>
    <xf numFmtId="211" fontId="16" fillId="0" borderId="0" applyNumberFormat="0" applyFill="0" applyBorder="0" applyAlignment="0" applyProtection="0"/>
    <xf numFmtId="211" fontId="16" fillId="0" borderId="0" applyNumberFormat="0" applyFill="0" applyBorder="0" applyAlignment="0" applyProtection="0"/>
    <xf numFmtId="0" fontId="16" fillId="0" borderId="0"/>
    <xf numFmtId="0" fontId="25" fillId="0" borderId="0"/>
    <xf numFmtId="0" fontId="16" fillId="0" borderId="0"/>
    <xf numFmtId="0" fontId="16" fillId="0" borderId="0"/>
    <xf numFmtId="0" fontId="19" fillId="0" borderId="0"/>
    <xf numFmtId="0" fontId="25"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9" fillId="0" borderId="0"/>
    <xf numFmtId="0"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9" fillId="0" borderId="0"/>
    <xf numFmtId="211" fontId="19" fillId="0" borderId="0"/>
    <xf numFmtId="0"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9" fillId="0" borderId="0"/>
    <xf numFmtId="211" fontId="19" fillId="0" borderId="0"/>
    <xf numFmtId="0" fontId="16" fillId="0" borderId="0"/>
    <xf numFmtId="211" fontId="19" fillId="0" borderId="0"/>
    <xf numFmtId="0" fontId="16" fillId="0" borderId="0"/>
    <xf numFmtId="0" fontId="16" fillId="0" borderId="0"/>
    <xf numFmtId="211" fontId="19" fillId="0" borderId="0"/>
    <xf numFmtId="211" fontId="19" fillId="0" borderId="0"/>
    <xf numFmtId="211" fontId="19" fillId="0" borderId="0"/>
    <xf numFmtId="211" fontId="19" fillId="0" borderId="0"/>
    <xf numFmtId="211" fontId="19"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95" fillId="0" borderId="0"/>
    <xf numFmtId="0" fontId="96" fillId="0" borderId="0"/>
    <xf numFmtId="0" fontId="25"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 fillId="0" borderId="0"/>
    <xf numFmtId="0" fontId="2" fillId="0" borderId="0"/>
    <xf numFmtId="0"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9" fillId="0" borderId="0"/>
    <xf numFmtId="0"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2" fillId="0" borderId="0"/>
    <xf numFmtId="0" fontId="2" fillId="0" borderId="0"/>
    <xf numFmtId="0" fontId="2" fillId="0" borderId="0"/>
    <xf numFmtId="0" fontId="2" fillId="0" borderId="0"/>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6" fillId="0" borderId="0"/>
    <xf numFmtId="0" fontId="16" fillId="0" borderId="0"/>
    <xf numFmtId="0" fontId="16" fillId="0" borderId="0"/>
    <xf numFmtId="0"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6" fillId="0" borderId="0"/>
    <xf numFmtId="0" fontId="19" fillId="0" borderId="0"/>
    <xf numFmtId="211" fontId="19" fillId="0" borderId="0"/>
    <xf numFmtId="0"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6" fillId="0" borderId="0"/>
    <xf numFmtId="0" fontId="16" fillId="0" borderId="0"/>
    <xf numFmtId="0" fontId="16" fillId="0" borderId="0"/>
    <xf numFmtId="211" fontId="25" fillId="0" borderId="0"/>
    <xf numFmtId="211" fontId="19" fillId="0" borderId="0"/>
    <xf numFmtId="0" fontId="16"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211" fontId="19"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0" fontId="31" fillId="0" borderId="0">
      <alignment horizontal="right"/>
    </xf>
    <xf numFmtId="40" fontId="97" fillId="0" borderId="0">
      <alignment horizontal="center" wrapText="1"/>
    </xf>
    <xf numFmtId="211" fontId="25" fillId="4" borderId="23" applyNumberFormat="0" applyFont="0" applyAlignment="0" applyProtection="0"/>
    <xf numFmtId="211" fontId="25" fillId="4" borderId="23" applyNumberFormat="0" applyFont="0" applyAlignment="0" applyProtection="0"/>
    <xf numFmtId="211" fontId="25" fillId="4" borderId="23" applyNumberFormat="0" applyFont="0" applyAlignment="0" applyProtection="0"/>
    <xf numFmtId="211" fontId="25" fillId="4" borderId="23" applyNumberFormat="0" applyFont="0" applyAlignment="0" applyProtection="0"/>
    <xf numFmtId="212" fontId="31" fillId="0" borderId="0" applyBorder="0" applyAlignment="0"/>
    <xf numFmtId="0" fontId="98" fillId="0" borderId="0"/>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211" fontId="99" fillId="2" borderId="24" applyNumberFormat="0" applyAlignment="0" applyProtection="0"/>
    <xf numFmtId="211" fontId="99" fillId="2" borderId="24" applyNumberFormat="0" applyAlignment="0" applyProtection="0"/>
    <xf numFmtId="211" fontId="99" fillId="2" borderId="24" applyNumberFormat="0" applyAlignment="0" applyProtection="0"/>
    <xf numFmtId="211" fontId="99" fillId="2" borderId="24" applyNumberFormat="0" applyAlignment="0" applyProtection="0"/>
    <xf numFmtId="211" fontId="99" fillId="2" borderId="24" applyNumberFormat="0" applyAlignment="0" applyProtection="0"/>
    <xf numFmtId="0" fontId="100" fillId="29" borderId="0">
      <alignment horizontal="center" vertical="top"/>
    </xf>
    <xf numFmtId="9" fontId="16" fillId="0" borderId="0" quotePrefix="1" applyFont="0" applyFill="0" applyBorder="0" applyAlignment="0">
      <protection locked="0"/>
    </xf>
    <xf numFmtId="9" fontId="16" fillId="0" borderId="0" quotePrefix="1" applyFont="0" applyFill="0" applyBorder="0" applyAlignment="0">
      <protection locked="0"/>
    </xf>
    <xf numFmtId="9" fontId="16" fillId="0" borderId="0" quotePrefix="1" applyFont="0" applyFill="0" applyBorder="0" applyAlignment="0">
      <protection locked="0"/>
    </xf>
    <xf numFmtId="9" fontId="16" fillId="0" borderId="0" quotePrefix="1" applyFont="0" applyFill="0" applyBorder="0" applyAlignment="0">
      <protection locked="0"/>
    </xf>
    <xf numFmtId="9" fontId="16" fillId="0" borderId="0" quotePrefix="1" applyFont="0" applyFill="0" applyBorder="0" applyAlignment="0">
      <protection locked="0"/>
    </xf>
    <xf numFmtId="9" fontId="101" fillId="30" borderId="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5" fillId="0" borderId="0" applyFont="0" applyFill="0" applyBorder="0" applyAlignment="0" applyProtection="0"/>
    <xf numFmtId="9" fontId="19" fillId="0" borderId="0" applyFont="0" applyFill="0" applyBorder="0" applyAlignment="0" applyProtection="0"/>
    <xf numFmtId="9" fontId="25" fillId="0" borderId="0" applyFont="0" applyFill="0" applyBorder="0" applyAlignment="0" applyProtection="0"/>
    <xf numFmtId="9" fontId="1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38" fontId="73" fillId="2" borderId="25" applyFill="0">
      <alignment horizontal="right"/>
    </xf>
    <xf numFmtId="0" fontId="73" fillId="0" borderId="25" applyNumberFormat="0" applyFill="0" applyAlignment="0">
      <alignment horizontal="left" indent="7"/>
    </xf>
    <xf numFmtId="0" fontId="102" fillId="0" borderId="25" applyFill="0">
      <alignment horizontal="left" indent="8"/>
    </xf>
    <xf numFmtId="212" fontId="72" fillId="16" borderId="0" applyFill="0">
      <alignment horizontal="right"/>
    </xf>
    <xf numFmtId="0" fontId="72" fillId="31" borderId="0" applyNumberFormat="0">
      <alignment horizontal="right"/>
    </xf>
    <xf numFmtId="0" fontId="103" fillId="16" borderId="5" applyFill="0"/>
    <xf numFmtId="0" fontId="103" fillId="16" borderId="5" applyFill="0"/>
    <xf numFmtId="0" fontId="103" fillId="16" borderId="5" applyFill="0"/>
    <xf numFmtId="0" fontId="103" fillId="16" borderId="5" applyFill="0"/>
    <xf numFmtId="0" fontId="103" fillId="16" borderId="5" applyFill="0"/>
    <xf numFmtId="0" fontId="27" fillId="32" borderId="5" applyFill="0" applyBorder="0"/>
    <xf numFmtId="0" fontId="27" fillId="32" borderId="5" applyFill="0" applyBorder="0"/>
    <xf numFmtId="0" fontId="27" fillId="32" borderId="5" applyFill="0" applyBorder="0"/>
    <xf numFmtId="0" fontId="27" fillId="32" borderId="5" applyFill="0" applyBorder="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212" fontId="27" fillId="4" borderId="26" applyFill="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103" fillId="0" borderId="0" applyFill="0">
      <alignment horizontal="left" indent="1"/>
    </xf>
    <xf numFmtId="0" fontId="104" fillId="4" borderId="0" applyFill="0">
      <alignment horizontal="left" indent="1"/>
    </xf>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212" fontId="73" fillId="12" borderId="26" applyFill="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103" fillId="0" borderId="0" applyFill="0">
      <alignment horizontal="left" indent="2"/>
    </xf>
    <xf numFmtId="0" fontId="105" fillId="12" borderId="0" applyFill="0">
      <alignment horizontal="left" indent="2"/>
    </xf>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212" fontId="73" fillId="0" borderId="26" applyFill="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106" fillId="0" borderId="0">
      <alignment horizontal="left" indent="3"/>
    </xf>
    <xf numFmtId="0" fontId="107" fillId="0" borderId="0" applyFill="0">
      <alignment horizontal="left" indent="3"/>
    </xf>
    <xf numFmtId="38" fontId="73" fillId="0" borderId="0" applyFill="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06" fillId="0" borderId="0">
      <alignment horizontal="left" indent="4"/>
    </xf>
    <xf numFmtId="0" fontId="73" fillId="0" borderId="0" applyFill="0" applyProtection="0">
      <alignment horizontal="left" indent="4"/>
    </xf>
    <xf numFmtId="38" fontId="73" fillId="0" borderId="0" applyFill="0"/>
    <xf numFmtId="0" fontId="73" fillId="0" borderId="0" applyNumberFormat="0" applyAlignment="0"/>
    <xf numFmtId="0" fontId="106" fillId="0" borderId="0">
      <alignment horizontal="left" indent="5"/>
    </xf>
    <xf numFmtId="0" fontId="73" fillId="0" borderId="0" applyFill="0">
      <alignment horizontal="left" indent="5"/>
    </xf>
    <xf numFmtId="212" fontId="73" fillId="0" borderId="0" applyFill="0"/>
    <xf numFmtId="0" fontId="27" fillId="0" borderId="0" applyNumberFormat="0" applyFill="0" applyAlignment="0"/>
    <xf numFmtId="0" fontId="108" fillId="0" borderId="0" applyFill="0">
      <alignment horizontal="left" indent="6"/>
    </xf>
    <xf numFmtId="0" fontId="73" fillId="0" borderId="0" applyFill="0">
      <alignment horizontal="left" indent="6"/>
    </xf>
    <xf numFmtId="0" fontId="16" fillId="0" borderId="0"/>
    <xf numFmtId="0" fontId="16" fillId="0" borderId="0"/>
    <xf numFmtId="3" fontId="3" fillId="0" borderId="0" applyFill="0" applyBorder="0" applyAlignment="0" applyProtection="0">
      <alignment horizontal="right"/>
    </xf>
    <xf numFmtId="203" fontId="39" fillId="0" borderId="10">
      <alignment horizontal="right" vertical="center"/>
    </xf>
    <xf numFmtId="203" fontId="39" fillId="0" borderId="10">
      <alignment horizontal="right" vertical="center"/>
    </xf>
    <xf numFmtId="0" fontId="100" fillId="29" borderId="0">
      <alignment horizontal="left" vertical="top"/>
    </xf>
    <xf numFmtId="204" fontId="39" fillId="0" borderId="10">
      <alignment horizontal="center"/>
    </xf>
    <xf numFmtId="204" fontId="39" fillId="0" borderId="10">
      <alignment horizontal="center"/>
    </xf>
    <xf numFmtId="3" fontId="58" fillId="0" borderId="11" applyNumberFormat="0" applyBorder="0" applyAlignment="0"/>
    <xf numFmtId="211" fontId="109" fillId="0" borderId="0" applyNumberFormat="0" applyFill="0" applyBorder="0" applyAlignment="0" applyProtection="0"/>
    <xf numFmtId="211" fontId="110" fillId="0" borderId="28" applyNumberFormat="0" applyFill="0" applyAlignment="0" applyProtection="0"/>
    <xf numFmtId="211" fontId="110" fillId="0" borderId="28" applyNumberFormat="0" applyFill="0" applyAlignment="0" applyProtection="0"/>
    <xf numFmtId="211" fontId="110" fillId="0" borderId="28" applyNumberFormat="0" applyFill="0" applyAlignment="0" applyProtection="0"/>
    <xf numFmtId="211" fontId="110" fillId="0" borderId="28" applyNumberFormat="0" applyFill="0" applyAlignment="0" applyProtection="0"/>
    <xf numFmtId="211" fontId="110" fillId="0" borderId="28" applyNumberFormat="0" applyFill="0" applyAlignment="0" applyProtection="0"/>
    <xf numFmtId="205" fontId="39" fillId="0" borderId="7"/>
    <xf numFmtId="205" fontId="39" fillId="0" borderId="7"/>
    <xf numFmtId="0" fontId="60" fillId="7" borderId="7">
      <alignment horizontal="left" vertical="center"/>
    </xf>
    <xf numFmtId="0" fontId="60" fillId="7" borderId="7">
      <alignment horizontal="left" vertical="center"/>
    </xf>
    <xf numFmtId="164" fontId="61" fillId="0" borderId="12">
      <alignment horizontal="left" vertical="top"/>
    </xf>
    <xf numFmtId="164" fontId="61" fillId="0" borderId="12">
      <alignment horizontal="left" vertical="top"/>
    </xf>
    <xf numFmtId="211" fontId="111" fillId="0" borderId="0" applyNumberFormat="0" applyFill="0" applyBorder="0" applyAlignment="0" applyProtection="0"/>
    <xf numFmtId="0" fontId="18" fillId="0" borderId="0"/>
    <xf numFmtId="0" fontId="18" fillId="0" borderId="0"/>
    <xf numFmtId="169" fontId="19" fillId="0" borderId="0" applyFont="0" applyFill="0" applyBorder="0" applyAlignment="0" applyProtection="0"/>
    <xf numFmtId="0" fontId="19" fillId="0" borderId="0"/>
    <xf numFmtId="9" fontId="2"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cellStyleXfs>
  <cellXfs count="36">
    <xf numFmtId="0" fontId="0" fillId="0" borderId="0" xfId="0"/>
    <xf numFmtId="0" fontId="5" fillId="0" borderId="0" xfId="0" applyFont="1" applyAlignment="1">
      <alignment horizontal="left"/>
    </xf>
    <xf numFmtId="0" fontId="6" fillId="0" borderId="0" xfId="0" applyFont="1" applyAlignment="1">
      <alignment horizontal="right"/>
    </xf>
    <xf numFmtId="0" fontId="7" fillId="0" borderId="1" xfId="0" applyFont="1" applyBorder="1" applyAlignment="1">
      <alignment horizontal="center" vertical="justify"/>
    </xf>
    <xf numFmtId="0" fontId="8" fillId="0" borderId="1" xfId="0" applyFont="1" applyBorder="1" applyAlignment="1">
      <alignment horizontal="left"/>
    </xf>
    <xf numFmtId="0" fontId="9" fillId="0" borderId="0" xfId="0" applyFont="1" applyAlignment="1">
      <alignment horizontal="left"/>
    </xf>
    <xf numFmtId="0" fontId="11" fillId="2" borderId="1" xfId="0" applyFont="1" applyFill="1" applyBorder="1" applyAlignment="1">
      <alignment horizontal="center"/>
    </xf>
    <xf numFmtId="0" fontId="12" fillId="0" borderId="1" xfId="0" applyFont="1" applyBorder="1" applyAlignment="1">
      <alignment horizontal="left"/>
    </xf>
    <xf numFmtId="170" fontId="13" fillId="0" borderId="0" xfId="0" applyNumberFormat="1" applyFont="1" applyBorder="1" applyAlignment="1">
      <alignment horizontal="right"/>
    </xf>
    <xf numFmtId="0" fontId="3" fillId="0" borderId="0" xfId="0" applyFont="1" applyAlignment="1">
      <alignment horizontal="left"/>
    </xf>
    <xf numFmtId="0" fontId="14" fillId="0" borderId="1" xfId="0" applyFont="1" applyBorder="1" applyAlignment="1">
      <alignment horizontal="left"/>
    </xf>
    <xf numFmtId="0" fontId="15" fillId="0" borderId="1" xfId="0" applyFont="1" applyBorder="1" applyAlignment="1">
      <alignment horizontal="left"/>
    </xf>
    <xf numFmtId="0" fontId="3" fillId="0" borderId="0" xfId="0" applyFont="1"/>
    <xf numFmtId="0" fontId="6" fillId="0" borderId="1" xfId="0" applyFont="1" applyBorder="1" applyAlignment="1">
      <alignment horizontal="left"/>
    </xf>
    <xf numFmtId="0" fontId="6" fillId="0" borderId="1" xfId="0" applyFont="1" applyBorder="1" applyAlignment="1">
      <alignment horizontal="left" wrapText="1"/>
    </xf>
    <xf numFmtId="0" fontId="3" fillId="0" borderId="1" xfId="0" applyFont="1" applyBorder="1" applyAlignment="1">
      <alignment horizontal="left" wrapText="1"/>
    </xf>
    <xf numFmtId="171" fontId="3" fillId="0" borderId="1" xfId="1" applyNumberFormat="1" applyFont="1" applyBorder="1" applyAlignment="1">
      <alignment horizontal="left"/>
    </xf>
    <xf numFmtId="0" fontId="3" fillId="0" borderId="1" xfId="0" applyFont="1" applyBorder="1" applyAlignment="1">
      <alignment horizontal="left"/>
    </xf>
    <xf numFmtId="169" fontId="3" fillId="33" borderId="7" xfId="2" applyFont="1" applyFill="1" applyBorder="1" applyAlignment="1">
      <alignment horizontal="right" vertical="center" wrapText="1"/>
    </xf>
    <xf numFmtId="171" fontId="112" fillId="33" borderId="7" xfId="2" applyNumberFormat="1" applyFont="1" applyFill="1" applyBorder="1" applyAlignment="1">
      <alignment horizontal="right" vertical="center" wrapText="1"/>
    </xf>
    <xf numFmtId="171" fontId="3" fillId="33" borderId="7" xfId="2" applyNumberFormat="1" applyFont="1" applyFill="1" applyBorder="1" applyAlignment="1">
      <alignment horizontal="right" vertical="center" wrapText="1"/>
    </xf>
    <xf numFmtId="171" fontId="113" fillId="33" borderId="7" xfId="2" applyNumberFormat="1" applyFont="1" applyFill="1" applyBorder="1" applyAlignment="1">
      <alignment horizontal="center" vertical="center" wrapText="1"/>
    </xf>
    <xf numFmtId="169" fontId="6" fillId="33" borderId="7" xfId="2" applyFont="1" applyFill="1" applyBorder="1" applyAlignment="1">
      <alignment horizontal="right" vertical="center" wrapText="1"/>
    </xf>
    <xf numFmtId="171" fontId="6" fillId="33" borderId="7" xfId="1053" applyNumberFormat="1" applyFont="1" applyFill="1" applyBorder="1" applyAlignment="1">
      <alignment horizontal="right" vertical="center" wrapText="1"/>
    </xf>
    <xf numFmtId="171" fontId="6" fillId="33" borderId="7" xfId="2" applyNumberFormat="1" applyFont="1" applyFill="1" applyBorder="1" applyAlignment="1">
      <alignment horizontal="right" vertical="center" wrapText="1"/>
    </xf>
    <xf numFmtId="171" fontId="113" fillId="33" borderId="7" xfId="1053" applyNumberFormat="1" applyFont="1" applyFill="1" applyBorder="1" applyAlignment="1">
      <alignment vertical="center" wrapText="1"/>
    </xf>
    <xf numFmtId="0" fontId="6" fillId="2" borderId="1" xfId="0" applyFont="1" applyFill="1" applyBorder="1" applyAlignment="1">
      <alignment horizontal="center"/>
    </xf>
    <xf numFmtId="216" fontId="114" fillId="34" borderId="7" xfId="1700" applyNumberFormat="1" applyFont="1" applyFill="1" applyBorder="1" applyAlignment="1">
      <alignment horizontal="right" vertical="center"/>
    </xf>
    <xf numFmtId="215" fontId="114" fillId="34" borderId="7" xfId="1700" applyNumberFormat="1" applyFont="1" applyFill="1" applyBorder="1" applyAlignment="1">
      <alignment horizontal="right" vertical="center"/>
    </xf>
    <xf numFmtId="10" fontId="114" fillId="34" borderId="7" xfId="1702" applyNumberFormat="1" applyFont="1" applyFill="1" applyBorder="1" applyAlignment="1">
      <alignment horizontal="right" vertical="center"/>
    </xf>
    <xf numFmtId="0" fontId="3" fillId="0" borderId="0" xfId="0" applyFont="1" applyAlignment="1">
      <alignment horizontal="left"/>
    </xf>
    <xf numFmtId="0" fontId="4" fillId="0" borderId="0" xfId="0" applyFont="1" applyAlignment="1">
      <alignment horizontal="center" vertical="justify"/>
    </xf>
    <xf numFmtId="0" fontId="10" fillId="0" borderId="0" xfId="0" applyFont="1" applyAlignment="1">
      <alignment horizontal="center" vertical="justify"/>
    </xf>
    <xf numFmtId="0" fontId="5" fillId="0" borderId="0" xfId="0" applyFont="1" applyAlignment="1">
      <alignment horizontal="left"/>
    </xf>
    <xf numFmtId="0" fontId="14" fillId="0" borderId="0" xfId="0" applyFont="1" applyAlignment="1">
      <alignment horizontal="center" vertical="justify"/>
    </xf>
    <xf numFmtId="0" fontId="3" fillId="0" borderId="0" xfId="0" applyFont="1" applyAlignment="1">
      <alignment horizontal="left"/>
    </xf>
  </cellXfs>
  <cellStyles count="1704">
    <cellStyle name=" 1" xfId="157" xr:uid="{9F95F0E1-E11D-44CA-B67A-0B170AFA424F}"/>
    <cellStyle name=" 1 2" xfId="158" xr:uid="{8B2D7A26-D098-42CD-9C5F-710B7543D79E}"/>
    <cellStyle name=" 1 3" xfId="159" xr:uid="{C5B1FF8B-FB6A-4F27-8C92-9C9E1D828F97}"/>
    <cellStyle name="." xfId="160" xr:uid="{846F39F1-8751-4247-AD36-C5AE72139DB5}"/>
    <cellStyle name="??" xfId="7" xr:uid="{F8001D67-A04F-49CC-9ED0-E5FF4FFF8A4E}"/>
    <cellStyle name="?? [0.00]_ Att. 1- Cover" xfId="8" xr:uid="{5D112E92-EB43-4D7A-B071-AD2849998F8D}"/>
    <cellStyle name="?? [0]" xfId="9" xr:uid="{91D80DC5-4871-4211-9FFF-E171FE55401C}"/>
    <cellStyle name="???? [0.00]_PRODUCT DETAIL Q1" xfId="10" xr:uid="{BBFAFC26-44E6-4116-AD5D-0FAE81B92304}"/>
    <cellStyle name="????_PRODUCT DETAIL Q1" xfId="11" xr:uid="{3ED7C01D-941E-4D8E-9EA2-4EC4C4C1ED20}"/>
    <cellStyle name="???[0]_00Q3902REV.1" xfId="12" xr:uid="{D704062E-E827-4799-8976-3D1D8E59FC8B}"/>
    <cellStyle name="???_???" xfId="13" xr:uid="{0AE4FD8A-BEA3-4A9D-A4A6-EA2BF218DED0}"/>
    <cellStyle name="??[0]_BRE" xfId="14" xr:uid="{6B56362F-D06A-4D70-AE3A-DEC54FA17CAE}"/>
    <cellStyle name="??_ Att. 1- Cover" xfId="15" xr:uid="{F797CBC9-F7A5-44AC-A59D-EDFDF4AECCBA}"/>
    <cellStyle name="_bang CDKT (Cuong)" xfId="16" xr:uid="{943F9041-D1EA-4873-8958-9D32D7B103EA}"/>
    <cellStyle name="_Book1" xfId="17" xr:uid="{5045842F-0A83-4C02-80A3-966C879BEF20}"/>
    <cellStyle name="_ÿÿÿÿÿ" xfId="18" xr:uid="{1BAE4EBE-AA4A-4CCA-AF2D-474F31DB49F6}"/>
    <cellStyle name="W_MARINE" xfId="19" xr:uid="{3073EB91-193F-4730-AC59-5850D23CADBB}"/>
    <cellStyle name="20" xfId="20" xr:uid="{8E221A21-5A99-4B78-BFEC-ADD98154E3C8}"/>
    <cellStyle name="20% - Accent1 2" xfId="161" xr:uid="{840C2819-5CC0-431D-BD6D-338F75BE1A92}"/>
    <cellStyle name="20% - Accent2 2" xfId="162" xr:uid="{E8738E5E-A348-4152-AE20-F9B31E516C17}"/>
    <cellStyle name="20% - Accent3 2" xfId="163" xr:uid="{5F16176C-AB5C-4093-BC5E-22F6728CF6D6}"/>
    <cellStyle name="20% - Accent4 2" xfId="164" xr:uid="{34927423-E3AE-4460-8C77-95C8778631F7}"/>
    <cellStyle name="20% - Accent5 2" xfId="165" xr:uid="{3DF0AA23-5F28-4F6D-AB00-050279D2216F}"/>
    <cellStyle name="20% - Accent6 2" xfId="166" xr:uid="{CBF1ECFB-E317-4673-A65A-CCF46F431F9F}"/>
    <cellStyle name="40% - Accent1 2" xfId="167" xr:uid="{1DAC14A9-E246-4DCB-8616-4DD67D34201E}"/>
    <cellStyle name="40% - Accent2 2" xfId="168" xr:uid="{9CF8F876-0E2D-42D4-B8EC-8654D7EA0796}"/>
    <cellStyle name="40% - Accent3 2" xfId="169" xr:uid="{0A62B6B8-4272-4B49-9431-DD7142EA6970}"/>
    <cellStyle name="40% - Accent4 2" xfId="170" xr:uid="{7DB0E8E1-C1DB-4266-B69A-67F16D6309BC}"/>
    <cellStyle name="40% - Accent5 2" xfId="171" xr:uid="{119DCCDC-2ADF-494E-B905-563929FC8ACD}"/>
    <cellStyle name="40% - Accent6 2" xfId="172" xr:uid="{95768E72-B53E-414C-9B0A-7DB3ECC6D3DE}"/>
    <cellStyle name="60% - Accent1 2" xfId="173" xr:uid="{4ED07EA0-D705-4148-849D-24CBB98D7EDA}"/>
    <cellStyle name="60% - Accent2 2" xfId="174" xr:uid="{9592AE72-3BF8-427B-ADC8-3595BD099CDB}"/>
    <cellStyle name="60% - Accent3 2" xfId="175" xr:uid="{0FD70FDF-8F37-4A6C-9B49-38F500C8ADB4}"/>
    <cellStyle name="60% - Accent4 2" xfId="176" xr:uid="{9799D2EA-0A02-47FA-B6D2-27F3A714F9D7}"/>
    <cellStyle name="60% - Accent5 2" xfId="177" xr:uid="{80FB66B8-433F-4D48-8FAC-5EC08FE06A73}"/>
    <cellStyle name="60% - Accent6 2" xfId="178" xr:uid="{A12A0B09-1FB9-4875-AA7E-2B2C9450E4EF}"/>
    <cellStyle name="Accent1 2" xfId="179" xr:uid="{454175C8-EC04-47F0-A47A-F475E63A107D}"/>
    <cellStyle name="Accent2 2" xfId="180" xr:uid="{551BA9AE-B271-45FE-BDC1-6F4732BD0C38}"/>
    <cellStyle name="Accent3 2" xfId="181" xr:uid="{84C5B9F8-E7CB-402C-BA59-D123832782A8}"/>
    <cellStyle name="Accent4 2" xfId="182" xr:uid="{8469A5CB-486C-4C0F-9B48-57778727518A}"/>
    <cellStyle name="Accent5 2" xfId="183" xr:uid="{F1259F79-DA81-4FA1-9959-DE7559C1E52A}"/>
    <cellStyle name="Accent6 2" xfId="184" xr:uid="{7C118534-494E-40BE-BD25-B7AE477A6FD0}"/>
    <cellStyle name="ÅëÈ­ [0]_±âÅ¸" xfId="21" xr:uid="{CB6467C8-6DDE-4E32-A405-ECC5D9B8E003}"/>
    <cellStyle name="AeE­ [0]_INQUIRY ¿µ¾÷AßAø " xfId="22" xr:uid="{AE5856C5-F1D9-4BA9-8166-0B6782B0D12F}"/>
    <cellStyle name="ÅëÈ­ [0]_S" xfId="23" xr:uid="{270DC08F-39B6-40C6-804E-BE518BD34B28}"/>
    <cellStyle name="ÅëÈ­_±âÅ¸" xfId="24" xr:uid="{553F9418-8A22-44BA-A777-7445D0662ACF}"/>
    <cellStyle name="AeE­_INQUIRY ¿µ¾÷AßAø " xfId="25" xr:uid="{95D46100-2FFF-48AA-A5F6-4E6EF9C2152C}"/>
    <cellStyle name="ÅëÈ­_S" xfId="26" xr:uid="{08F07E9A-0FC6-4A63-B780-B4DD86265156}"/>
    <cellStyle name="args.style" xfId="27" xr:uid="{49BD79F5-4A1C-45F8-A259-D064F8953EE1}"/>
    <cellStyle name="ÄÞ¸¶ [0]_±âÅ¸" xfId="28" xr:uid="{E3ED0813-D5CB-4335-A9A2-630B90FEBB10}"/>
    <cellStyle name="AÞ¸¶ [0]_INQUIRY ¿?¾÷AßAø " xfId="29" xr:uid="{2478B1DA-1EEA-45B0-A128-362D9F460C40}"/>
    <cellStyle name="ÄÞ¸¶ [0]_S" xfId="30" xr:uid="{170BB188-8E08-429D-8199-A47A92B58DBB}"/>
    <cellStyle name="ÄÞ¸¶_±âÅ¸" xfId="31" xr:uid="{94A5C5EF-79C0-45A4-BEC1-DB129BE1CBB1}"/>
    <cellStyle name="AÞ¸¶_INQUIRY ¿?¾÷AßAø " xfId="32" xr:uid="{FCDE3C46-FB07-4053-92DD-7C8FA9BD6E2C}"/>
    <cellStyle name="ÄÞ¸¶_S" xfId="33" xr:uid="{75BCA01A-9788-4A7E-916C-125565DB911E}"/>
    <cellStyle name="Bad 2" xfId="185" xr:uid="{A06DA830-F26A-4544-87F4-F1211B577929}"/>
    <cellStyle name="C?AØ_¿?¾÷CoE² " xfId="34" xr:uid="{7FFDF7E6-E492-4591-A78E-C8CE7248C6B3}"/>
    <cellStyle name="Ç¥ÁØ_#2(M17)_1" xfId="35" xr:uid="{8E0BF890-AFEC-4517-97D7-390E814EC18C}"/>
    <cellStyle name="C￥AØ_¿μ¾÷CoE² " xfId="36" xr:uid="{E2972E7C-31D8-465D-BDF4-67B3279B28A1}"/>
    <cellStyle name="Ç¥ÁØ_S" xfId="37" xr:uid="{E4D4B188-02CE-4926-BAF8-A8D47469079A}"/>
    <cellStyle name="C00A" xfId="186" xr:uid="{3A26854F-9707-4277-B259-8D6BC56D5046}"/>
    <cellStyle name="C00B" xfId="187" xr:uid="{2F5C18EF-5994-4637-97F2-9DF66B10960E}"/>
    <cellStyle name="C00L" xfId="188" xr:uid="{7665CBB0-2567-471E-9EA0-CF80ACEB2C35}"/>
    <cellStyle name="C01A" xfId="189" xr:uid="{A2B3B210-4360-4D58-9167-C838400BA445}"/>
    <cellStyle name="C01B" xfId="190" xr:uid="{E36337BC-5B04-4CB9-A831-B7EA3BDF2F8A}"/>
    <cellStyle name="C01H" xfId="191" xr:uid="{094468D8-5245-44C5-84F6-63A45ED1C871}"/>
    <cellStyle name="C01L" xfId="192" xr:uid="{A04F931D-0347-4C3D-B450-18A3854C1B40}"/>
    <cellStyle name="C02A" xfId="193" xr:uid="{2FA6BF75-AE9B-4D88-91C9-867FC7CE3629}"/>
    <cellStyle name="C02A 2" xfId="194" xr:uid="{0B21C2CE-87C9-48BE-8233-226755D1ECF6}"/>
    <cellStyle name="C02A 2 2" xfId="195" xr:uid="{15D98BB2-F8D1-413E-8D4C-7BD4C691FAF5}"/>
    <cellStyle name="C02A 3" xfId="196" xr:uid="{9B961C49-2AD0-4D58-AE61-7257F606A5BD}"/>
    <cellStyle name="C02B" xfId="197" xr:uid="{BDA6DB2D-76C9-4E70-AA92-7F01EF193E00}"/>
    <cellStyle name="C02H" xfId="198" xr:uid="{4AEE68F9-B33C-4B01-A66F-0C380D0D9239}"/>
    <cellStyle name="C02L" xfId="199" xr:uid="{DF30FBD7-3643-45A4-9BC4-8AD0C9E6ECF0}"/>
    <cellStyle name="C03A" xfId="200" xr:uid="{1B935F6C-4866-4D44-86CF-88C997C358F3}"/>
    <cellStyle name="C03B" xfId="201" xr:uid="{8F105B6B-7C37-4121-B62C-F49B07990EBB}"/>
    <cellStyle name="C03H" xfId="202" xr:uid="{ACAAE608-411F-4250-A89C-F541299FC98C}"/>
    <cellStyle name="C03L" xfId="203" xr:uid="{71F75E66-F00A-463C-9E1B-AFAF9B1AF3AF}"/>
    <cellStyle name="C04A" xfId="204" xr:uid="{8AA10D4B-BB13-4CB9-943C-748C49F7E617}"/>
    <cellStyle name="C04B" xfId="205" xr:uid="{1D6F3EFB-DF2F-4FDB-8343-9B92C175EA94}"/>
    <cellStyle name="C04H" xfId="206" xr:uid="{8EDDC1CF-C2E4-4EC4-8118-3669873B931F}"/>
    <cellStyle name="C04L" xfId="207" xr:uid="{4D5AA977-B6A0-4637-90C4-64345B2D0D83}"/>
    <cellStyle name="C05A" xfId="208" xr:uid="{2B7AFE71-DA87-4ACE-A3BF-653958E5EBCD}"/>
    <cellStyle name="C05B" xfId="209" xr:uid="{CE49FBF6-8960-439D-BC7B-8D8B28259675}"/>
    <cellStyle name="C05H" xfId="210" xr:uid="{339BCED3-12F8-4AD7-9A3A-F40821E3A80B}"/>
    <cellStyle name="C05L" xfId="211" xr:uid="{6B85549A-DEA5-4F45-A606-950D91E244B7}"/>
    <cellStyle name="C06A" xfId="212" xr:uid="{8EA00C01-A64B-4C46-8834-D1288FAD1168}"/>
    <cellStyle name="C06B" xfId="213" xr:uid="{420ADE3F-DF68-42FD-95BD-F3E05B2A9296}"/>
    <cellStyle name="C06H" xfId="214" xr:uid="{821C7751-C18A-418B-B76F-1D324A5FDD96}"/>
    <cellStyle name="C06L" xfId="215" xr:uid="{49A2F1A4-0652-4AFD-873E-7029141ED18C}"/>
    <cellStyle name="C07A" xfId="216" xr:uid="{A91FF7FD-EA07-4DDE-B971-588950268CF5}"/>
    <cellStyle name="C07B" xfId="217" xr:uid="{309DE8BA-81AC-4E0B-9CE8-35DE830A6612}"/>
    <cellStyle name="C07H" xfId="218" xr:uid="{6615A7B2-02D1-4300-94FF-107D24C804B5}"/>
    <cellStyle name="C07L" xfId="219" xr:uid="{677952C0-0A95-4523-876A-942D27E72550}"/>
    <cellStyle name="Calc Currency (0)" xfId="38" xr:uid="{BEFD884B-B3B7-4CAC-97C9-DE283A8794E9}"/>
    <cellStyle name="Calculation 2" xfId="220" xr:uid="{476A0406-AC7E-4E00-8CE8-46D22CD452D3}"/>
    <cellStyle name="Calculation 2 2" xfId="221" xr:uid="{3F62FE10-9712-4162-A862-F8FE1186A2E6}"/>
    <cellStyle name="Calculation 2 3" xfId="222" xr:uid="{3DF85062-7ABB-4063-86EB-955A0E9C324F}"/>
    <cellStyle name="Calculation 2_CASH" xfId="223" xr:uid="{1C5E5C31-A189-4348-8E3D-32685B17339A}"/>
    <cellStyle name="category" xfId="39" xr:uid="{0D4BA913-540C-4E52-8F1F-8C0CC18825AA}"/>
    <cellStyle name="Check Cell 2" xfId="224" xr:uid="{43D4D34B-F984-4B16-B8AB-35EAD19F7640}"/>
    <cellStyle name="CHUONG" xfId="40" xr:uid="{E7B5119B-11DA-4FE2-A6FC-4F4C7F8814BD}"/>
    <cellStyle name="Comma" xfId="1" builtinId="3"/>
    <cellStyle name="Comma [0] 2" xfId="225" xr:uid="{9238E522-618B-46AB-B75F-D4F5CE485F65}"/>
    <cellStyle name="Comma [0] 2 2" xfId="226" xr:uid="{B75B6146-51DB-42B9-96C8-11EAF8A941B7}"/>
    <cellStyle name="Comma [0] 2 2 2" xfId="227" xr:uid="{AC2183BB-59E6-4256-A551-0DC63447BC0C}"/>
    <cellStyle name="Comma [0] 2 3" xfId="228" xr:uid="{7B7BF8D2-1144-4DCF-9519-A0E0826E321A}"/>
    <cellStyle name="Comma [0] 2 4" xfId="229" xr:uid="{1F843651-25CF-41C7-B4AA-1925ED3415EC}"/>
    <cellStyle name="Comma 10" xfId="2" xr:uid="{02F3563C-39F7-4822-A480-96743414BB1B}"/>
    <cellStyle name="Comma 11" xfId="151" xr:uid="{619AD065-D2F4-4E95-BD44-1BCF70F84314}"/>
    <cellStyle name="Comma 11 2" xfId="231" xr:uid="{83E311F9-2393-4306-8B67-4E4C0162DC85}"/>
    <cellStyle name="Comma 12" xfId="232" xr:uid="{E833ADFF-E1C3-42F5-8B15-8CD24D14DB23}"/>
    <cellStyle name="Comma 12 2" xfId="1699" xr:uid="{44FA2FB8-3010-4AE0-A6EF-DACDC6C6E10C}"/>
    <cellStyle name="Comma 13" xfId="233" xr:uid="{F1BC8AC0-A350-420D-84D1-0F626AFC4695}"/>
    <cellStyle name="Comma 14" xfId="234" xr:uid="{11913312-221F-45E5-99D7-A1A58CA50E69}"/>
    <cellStyle name="Comma 14 2" xfId="235" xr:uid="{F17D04A4-166C-41A8-A8D9-9156DBD906DD}"/>
    <cellStyle name="Comma 14 2 2" xfId="236" xr:uid="{486131C5-D508-4D08-B8E2-8DE841453488}"/>
    <cellStyle name="Comma 14 3" xfId="237" xr:uid="{AEADDC92-7AA0-4BB5-BAA1-7CE56CE540DB}"/>
    <cellStyle name="Comma 14 4" xfId="238" xr:uid="{882075DB-47FE-4237-AF78-ED18BB66F3E3}"/>
    <cellStyle name="Comma 15" xfId="239" xr:uid="{26D29AD2-C0A6-4819-AC71-4855A49682AE}"/>
    <cellStyle name="Comma 16" xfId="240" xr:uid="{A035A1F2-B111-4A87-921C-0EDBA0DDF474}"/>
    <cellStyle name="Comma 17" xfId="241" xr:uid="{704287CD-D2FA-4D95-9F91-F46251746152}"/>
    <cellStyle name="Comma 18" xfId="242" xr:uid="{C84CDADD-5D8B-48F1-9242-9802E8915C57}"/>
    <cellStyle name="Comma 19" xfId="243" xr:uid="{453786BB-997E-4B0D-AE44-308F5ABD21EB}"/>
    <cellStyle name="Comma 2" xfId="41" xr:uid="{9C9AD832-CE11-4A7C-B62B-A7C6173AF9C6}"/>
    <cellStyle name="Comma 2 2" xfId="156" xr:uid="{C90F0A5C-75A2-4714-8A47-2D68F766878F}"/>
    <cellStyle name="Comma 2 2 2" xfId="245" xr:uid="{D6780885-48EF-4FF2-BBE2-011274D4170E}"/>
    <cellStyle name="Comma 2 2 2 2" xfId="246" xr:uid="{55157D62-6633-4708-BF8F-DB973B9B90DB}"/>
    <cellStyle name="Comma 2 2 3" xfId="247" xr:uid="{3DCB0EF6-6084-47A7-99C0-AAA40D6948D5}"/>
    <cellStyle name="Comma 2 2 3 2" xfId="248" xr:uid="{F6A7E7E6-33FA-4EBC-8975-14F2D64B1803}"/>
    <cellStyle name="Comma 2 2 3 3" xfId="249" xr:uid="{1C44549F-A895-4263-A040-B981492A472B}"/>
    <cellStyle name="Comma 2 2 4" xfId="250" xr:uid="{DC14D196-16FC-47BB-8FEC-9B95D5BA9A24}"/>
    <cellStyle name="Comma 2 2_CONSOL DATA" xfId="244" xr:uid="{58D497DD-28ED-4397-91C2-174FD5FC4C6A}"/>
    <cellStyle name="Comma 2 3" xfId="251" xr:uid="{22D15D19-0BE6-4433-8590-B5A25DF349CE}"/>
    <cellStyle name="Comma 2 3 2" xfId="252" xr:uid="{34AB6880-1B3D-403F-AB2D-3D664953920C}"/>
    <cellStyle name="Comma 2 3 3" xfId="253" xr:uid="{12489F55-462C-4D5C-9603-CB12ACE5BE36}"/>
    <cellStyle name="Comma 2 3 3 2" xfId="254" xr:uid="{F7941E27-1D1D-409A-9F55-AB44C567E046}"/>
    <cellStyle name="Comma 2 4" xfId="255" xr:uid="{2F1E916E-8FEC-4A97-9778-88E116BF5F22}"/>
    <cellStyle name="Comma 2 5" xfId="256" xr:uid="{28A3361F-5571-4BA4-82DD-DE9A984E4427}"/>
    <cellStyle name="Comma 2 5 2" xfId="257" xr:uid="{EEA91F53-F047-4123-B26F-0F454D41BC3B}"/>
    <cellStyle name="Comma 2 6" xfId="258" xr:uid="{49DBDA5C-5AE2-4021-ADA6-8504CF58656F}"/>
    <cellStyle name="Comma 20" xfId="259" xr:uid="{96D78071-5093-4B58-A085-A11AA66880E6}"/>
    <cellStyle name="Comma 21" xfId="260" xr:uid="{655E6322-DB02-4205-9D94-5F6B6C8851DE}"/>
    <cellStyle name="Comma 22" xfId="261" xr:uid="{A3DA9D3C-5034-4C61-82CC-9F74D10AE280}"/>
    <cellStyle name="Comma 23" xfId="262" xr:uid="{5EB2015A-5565-4238-86D9-3B5813C512AC}"/>
    <cellStyle name="Comma 24" xfId="263" xr:uid="{DECDE498-5DBA-4A7A-A104-F9243B795B42}"/>
    <cellStyle name="Comma 25" xfId="264" xr:uid="{2B311078-AE3C-4927-9C85-D6B4B5211290}"/>
    <cellStyle name="Comma 26" xfId="265" xr:uid="{2041AA6C-97C9-4DA1-93A7-1266FEC32C9B}"/>
    <cellStyle name="Comma 27" xfId="266" xr:uid="{B6A54D87-6BE7-4186-A096-6E7CDD139298}"/>
    <cellStyle name="Comma 28" xfId="267" xr:uid="{41E34EDF-70DB-40DA-9908-968228303D20}"/>
    <cellStyle name="Comma 29" xfId="268" xr:uid="{3771714E-9DEC-45A4-807D-4AE6F747EDFD}"/>
    <cellStyle name="Comma 3" xfId="150" xr:uid="{6F65C6B7-E5E3-4BA1-B7F0-F5958944C563}"/>
    <cellStyle name="Comma 3 2" xfId="269" xr:uid="{9B634C2D-F0D1-4905-AB50-A9DBE11FC1EC}"/>
    <cellStyle name="Comma 3 2 2" xfId="270" xr:uid="{58677AB8-C348-44A5-ACCD-C9C324560DB1}"/>
    <cellStyle name="Comma 3 3" xfId="271" xr:uid="{607CD4CA-BA1A-4330-B36D-B4DD070A568E}"/>
    <cellStyle name="Comma 3 4" xfId="272" xr:uid="{88883FCE-8484-4677-BC16-92846A785829}"/>
    <cellStyle name="Comma 30" xfId="273" xr:uid="{EFEFC9BE-0673-4DFC-B59C-7704415082D1}"/>
    <cellStyle name="Comma 31" xfId="274" xr:uid="{55C4C9D8-02BB-4B41-AA57-9A4822EEBB2B}"/>
    <cellStyle name="Comma 32" xfId="275" xr:uid="{6987B78E-0522-4F10-85C9-301B841293D9}"/>
    <cellStyle name="Comma 33" xfId="276" xr:uid="{047FAFC8-90E9-42DE-A6C7-FF43270A8F40}"/>
    <cellStyle name="Comma 34" xfId="277" xr:uid="{51669F46-2AAD-42A8-8B4F-4AA2BC44D10A}"/>
    <cellStyle name="Comma 35" xfId="278" xr:uid="{0FD899C8-7E67-4D4E-BC3B-BB4A5090985F}"/>
    <cellStyle name="Comma 36" xfId="279" xr:uid="{31F9CCD4-1F9B-4BD6-8E37-FC13677C60A7}"/>
    <cellStyle name="Comma 37" xfId="280" xr:uid="{AC3BC33D-C5F9-4901-85BB-C94F65911408}"/>
    <cellStyle name="Comma 38" xfId="281" xr:uid="{CCD61E17-B8DC-4DA9-A0AD-744DC2E744A1}"/>
    <cellStyle name="Comma 39" xfId="282" xr:uid="{61555861-76DF-4C44-B883-A66B6CADE327}"/>
    <cellStyle name="Comma 4" xfId="154" xr:uid="{8DC7164F-5DFE-4622-8F72-A70DD51EAA54}"/>
    <cellStyle name="Comma 4 2" xfId="284" xr:uid="{FBE0865E-E584-4098-AAAE-6F0D8B6423D2}"/>
    <cellStyle name="Comma 4_CONSOL DATA" xfId="283" xr:uid="{D69EB66C-5EA5-442B-870F-C8D414400B81}"/>
    <cellStyle name="Comma 40" xfId="285" xr:uid="{B40AB28F-7835-4422-9587-58419BD8E30C}"/>
    <cellStyle name="Comma 41" xfId="286" xr:uid="{5240E735-5A7B-46D6-AFBB-2CE8F4F9BB85}"/>
    <cellStyle name="Comma 42" xfId="287" xr:uid="{9871F3BC-BB84-410F-82F0-822A948E574D}"/>
    <cellStyle name="Comma 43" xfId="288" xr:uid="{D5368634-48E8-4C86-A0D3-A6259D3E7F63}"/>
    <cellStyle name="Comma 44" xfId="289" xr:uid="{1C409867-A329-4820-8141-5BB6CB40E9B2}"/>
    <cellStyle name="Comma 45" xfId="290" xr:uid="{86D6C6FE-FEE7-4573-9E0F-8F70AE883AE6}"/>
    <cellStyle name="Comma 46" xfId="291" xr:uid="{A53F695F-0845-4CB1-B673-E3494BD8F370}"/>
    <cellStyle name="Comma 47" xfId="292" xr:uid="{14B74606-355C-4896-B32C-D83C25E2A691}"/>
    <cellStyle name="Comma 48" xfId="293" xr:uid="{1B0AE53E-9DCE-4A1E-8FCD-9786B21E05D8}"/>
    <cellStyle name="Comma 49" xfId="294" xr:uid="{2129B3BF-668D-435E-8A3E-8446B4284FF4}"/>
    <cellStyle name="Comma 5" xfId="295" xr:uid="{3E63AE20-FE07-40F5-9F87-733E3DADEEC5}"/>
    <cellStyle name="Comma 5 2" xfId="296" xr:uid="{8ADDB07C-3AF6-4012-85A5-6AC2EA092A15}"/>
    <cellStyle name="Comma 5 2 2" xfId="297" xr:uid="{E82455B7-9070-4219-8474-6B36191137EE}"/>
    <cellStyle name="Comma 5 3" xfId="298" xr:uid="{3B7B9B08-6B61-4698-BACD-DF948B789B93}"/>
    <cellStyle name="Comma 5 4" xfId="299" xr:uid="{70FB7A7E-F092-4EC4-97F2-55F62584F789}"/>
    <cellStyle name="Comma 5 5" xfId="300" xr:uid="{C9392C1C-72B3-44AC-BF20-D032314DE0A8}"/>
    <cellStyle name="Comma 50" xfId="301" xr:uid="{D6A3AF9C-EE81-4D75-A818-6339475D2846}"/>
    <cellStyle name="Comma 51" xfId="302" xr:uid="{0BA08B0A-BAE4-4013-9253-4227A96BCABE}"/>
    <cellStyle name="Comma 52" xfId="303" xr:uid="{0A36C0CC-3421-4639-B215-FF3562D4FA73}"/>
    <cellStyle name="Comma 53" xfId="304" xr:uid="{5C3E9CB6-31F3-457F-BC81-0B24EC86FF2B}"/>
    <cellStyle name="Comma 54" xfId="305" xr:uid="{28D01599-6E05-4415-9103-CD96A73E5159}"/>
    <cellStyle name="Comma 55" xfId="306" xr:uid="{2086AA52-A19E-4E14-8898-12FAF21068F3}"/>
    <cellStyle name="Comma 56" xfId="307" xr:uid="{5E6E1A48-8FDE-4C07-B471-96C34F96AD15}"/>
    <cellStyle name="Comma 57" xfId="308" xr:uid="{8ABF23E4-D081-48F6-ABF1-0C7E3D6BC480}"/>
    <cellStyle name="Comma 58" xfId="309" xr:uid="{C6CDD811-C65F-4091-BA7C-7516BE6D461B}"/>
    <cellStyle name="Comma 59" xfId="310" xr:uid="{4880CDF8-A0BA-4889-ADC9-9A7B99855735}"/>
    <cellStyle name="Comma 6" xfId="143" xr:uid="{187BF609-F6C5-4D47-A4F2-D99441A7899E}"/>
    <cellStyle name="Comma 6 2" xfId="311" xr:uid="{DAEF272C-49F4-45D1-A3FC-B209796D34BA}"/>
    <cellStyle name="Comma 6 2 2" xfId="312" xr:uid="{15D56041-1F0B-4D18-9221-66D4820416D4}"/>
    <cellStyle name="Comma 6 3" xfId="313" xr:uid="{7BD853A3-53F6-406A-8EC1-F74BF7248BA2}"/>
    <cellStyle name="Comma 6 3 2" xfId="314" xr:uid="{0607B787-E791-4157-A704-20CCA9A80663}"/>
    <cellStyle name="Comma 60" xfId="315" xr:uid="{F59A65D9-8C6C-41BE-9D9D-7A604DDF1157}"/>
    <cellStyle name="Comma 61" xfId="316" xr:uid="{84AE15ED-9565-4B97-B2BF-4ABBFD8D1CE8}"/>
    <cellStyle name="Comma 62" xfId="317" xr:uid="{B4395442-6A75-4310-9AB5-3934E59D7799}"/>
    <cellStyle name="Comma 63" xfId="318" xr:uid="{B96147AD-304B-4E28-83A2-87375C4176A8}"/>
    <cellStyle name="Comma 64" xfId="319" xr:uid="{F84296C0-516A-44E6-9710-DC452757EFB0}"/>
    <cellStyle name="Comma 65" xfId="230" xr:uid="{4A14B6A6-294F-4908-B3AB-266BE17DF66B}"/>
    <cellStyle name="Comma 7" xfId="320" xr:uid="{53B3BAB1-0093-4D2E-8C5F-90706BC9C69C}"/>
    <cellStyle name="Comma 7 2" xfId="321" xr:uid="{D60F9DD4-65B7-4BBF-A621-03CA963DF17F}"/>
    <cellStyle name="Comma 8" xfId="322" xr:uid="{99D71EE0-B5F3-4FE1-9EA9-030E57C08F1D}"/>
    <cellStyle name="Comma 8 2" xfId="323" xr:uid="{2FBD80F4-BE63-4AAC-882A-4D3CBDDD68FD}"/>
    <cellStyle name="Comma 9" xfId="324" xr:uid="{4735F1A1-4DCB-413A-9E24-940141D05A07}"/>
    <cellStyle name="Comma 9 2" xfId="325" xr:uid="{841663D8-83F1-440B-9612-8E2F437AFBEB}"/>
    <cellStyle name="comma zerodec" xfId="42" xr:uid="{A3C359A2-3B29-439B-BA20-9613D7725585}"/>
    <cellStyle name="Comma[0]" xfId="43" xr:uid="{A76C077C-A30E-4F20-80EB-97E0D194DA9C}"/>
    <cellStyle name="Comma0" xfId="44" xr:uid="{AF35C8EC-2573-4FD6-9791-73B47179BA28}"/>
    <cellStyle name="Copied" xfId="45" xr:uid="{75585999-76D9-4565-83CC-624DAB1EDC9D}"/>
    <cellStyle name="COST1" xfId="46" xr:uid="{1909E649-8603-4009-A412-75CEEF4B3C3D}"/>
    <cellStyle name="Cࡵrrency_Sheet1_PRODUCTĠ" xfId="47" xr:uid="{4C5D2579-D6D8-4A03-B896-235187CBA085}"/>
    <cellStyle name="Currency [0] 2" xfId="144" xr:uid="{5600A98E-4454-45CF-90E8-64CD502F57D1}"/>
    <cellStyle name="Currency [0] 2 2" xfId="326" xr:uid="{EB019286-F1BD-4062-B024-043091EF8F7D}"/>
    <cellStyle name="Currency [0] 2 2 2" xfId="327" xr:uid="{B0A63515-C506-42F0-AABC-CAE4E03350D4}"/>
    <cellStyle name="Currency [0] 2 3" xfId="328" xr:uid="{C58905BA-F506-4C35-A560-AA730F31F243}"/>
    <cellStyle name="Currency [0] 2 4" xfId="329" xr:uid="{634A4F4F-7540-4BC4-8B91-D908E6A248EB}"/>
    <cellStyle name="Currency [0] 2_CASH" xfId="330" xr:uid="{BADBF90A-8B03-4A66-AB5C-C7DF61782F36}"/>
    <cellStyle name="Currency [0] 3" xfId="331" xr:uid="{48EA88C7-BFC7-4BEB-BE1F-0EDFD53AC3CF}"/>
    <cellStyle name="Currency 2" xfId="332" xr:uid="{C395F59F-2FE2-4954-9513-B8E0D46652AC}"/>
    <cellStyle name="Currency 2 2" xfId="333" xr:uid="{83D778C9-6437-437A-8761-DF0626C088FC}"/>
    <cellStyle name="Currency 2 2 2" xfId="334" xr:uid="{905636F9-82AE-4A46-9EFE-5DB99C939A4B}"/>
    <cellStyle name="Currency 2 3" xfId="335" xr:uid="{359C1544-18DB-4377-A829-D13B89EAB9CC}"/>
    <cellStyle name="Currency 2 4" xfId="336" xr:uid="{208B5943-28F4-49AE-A554-C22052B09FE3}"/>
    <cellStyle name="Currency0" xfId="48" xr:uid="{79BDF364-2F90-4F71-ADA1-8B0100F79016}"/>
    <cellStyle name="Currency1" xfId="49" xr:uid="{93A18D39-A874-474E-B524-B733BC3F19D0}"/>
    <cellStyle name="Date" xfId="50" xr:uid="{56B2FF9D-F4A3-4133-8A82-57D8CDB932F0}"/>
    <cellStyle name="Dezimal [0]_UXO VII" xfId="51" xr:uid="{B2113A23-59A0-4988-A336-BA8A749A146D}"/>
    <cellStyle name="Dezimal_UXO VII" xfId="52" xr:uid="{648CC6E9-9D65-4E6E-9F56-102A05E2DDDF}"/>
    <cellStyle name="Dollar (zero dec)" xfId="53" xr:uid="{C976E6BC-E484-4812-8776-5CF059DD4696}"/>
    <cellStyle name="Entered" xfId="54" xr:uid="{D7698915-ECBC-4AAE-A347-3A5DFE901A03}"/>
    <cellStyle name="Euro" xfId="55" xr:uid="{F33501C9-22B4-4950-B190-74B9E30A1E3A}"/>
    <cellStyle name="Euro 2" xfId="338" xr:uid="{CB4BE78F-E09C-4CF5-BA83-58C64B9385FC}"/>
    <cellStyle name="Euro_CONSOL DATA" xfId="337" xr:uid="{6AA0D77A-0354-4130-832B-92C32338A717}"/>
    <cellStyle name="EvenStyle" xfId="339" xr:uid="{62F41D65-82B0-4EA0-BE68-0C02EC7605A4}"/>
    <cellStyle name="EvenStyle 2" xfId="340" xr:uid="{1538431B-B48A-4534-B399-2C8FB52E129D}"/>
    <cellStyle name="EvenStyleACCYCDE" xfId="341" xr:uid="{743CAB66-9697-42E4-8726-4618CAE1C4DE}"/>
    <cellStyle name="EvenStyleACCYCDE 2" xfId="342" xr:uid="{E9E1B688-3D95-4E3D-812C-9145452EA8F5}"/>
    <cellStyle name="EvenStyleCODE" xfId="343" xr:uid="{BFDD28D3-9158-492C-A8C0-87D9BEEBFEF3}"/>
    <cellStyle name="EvenStyleCODE 2" xfId="344" xr:uid="{665B7133-096E-404F-859B-70CFACE57DA3}"/>
    <cellStyle name="EvenStyleFIRST_SETT_VALUE" xfId="345" xr:uid="{D860975B-0171-420A-8C1E-F9A2EABA1789}"/>
    <cellStyle name="EvenStyleNOTE" xfId="346" xr:uid="{971A3017-3DC9-43F3-90EE-BB4E21E30ED5}"/>
    <cellStyle name="EvenStyleNOTE 2" xfId="347" xr:uid="{79E21AE7-BEF3-480B-B66A-5F681761848B}"/>
    <cellStyle name="EvenStyleORDER_DORF" xfId="348" xr:uid="{F88B8B53-FBA1-4514-B222-A3C8D3858278}"/>
    <cellStyle name="EvenStyleQUOTE_PRICE" xfId="349" xr:uid="{D3647869-924F-430F-95DF-A2A3293712EA}"/>
    <cellStyle name="EvenStyleREMAIN_DAY" xfId="350" xr:uid="{D57C638F-C9C0-45D3-B095-DC5C63038872}"/>
    <cellStyle name="EvenStyleYIELDMAT" xfId="351" xr:uid="{372CF93A-B7DF-4762-8520-8CEC90040886}"/>
    <cellStyle name="EvenStyleYIELDMAT 2" xfId="352" xr:uid="{EEE8FA36-C3B3-4DFA-85A7-FDB098857ADF}"/>
    <cellStyle name="Explanatory Text 2" xfId="353" xr:uid="{CCE389DD-DD90-4206-9D64-ACAD7EDF35BE}"/>
    <cellStyle name="Fixed" xfId="56" xr:uid="{8399E8C0-4511-43BD-823B-4017B4940509}"/>
    <cellStyle name="form_so" xfId="57" xr:uid="{BEA460FD-A465-4BBC-B71E-D5BC585E91BB}"/>
    <cellStyle name="Good 2" xfId="354" xr:uid="{16E3A520-D0BA-4384-8A0F-E99752B6FBB4}"/>
    <cellStyle name="Grey" xfId="58" xr:uid="{6FFA04DB-6660-45E4-ABA3-968FD52FF622}"/>
    <cellStyle name="HEADER" xfId="59" xr:uid="{54662256-98B6-41FB-B7C7-9A25EC101736}"/>
    <cellStyle name="Header1" xfId="60" xr:uid="{EFC01798-518A-4D56-BDDA-C265A710ACAA}"/>
    <cellStyle name="Header2" xfId="61" xr:uid="{2990E0C9-C4DE-42F7-BC1D-C736591AE056}"/>
    <cellStyle name="Header2 2" xfId="355" xr:uid="{E7017906-2184-4814-9C4D-04554E66CE81}"/>
    <cellStyle name="Header2_CASH" xfId="356" xr:uid="{C2189A5E-D03A-4C5F-AA6A-7EBCAA723135}"/>
    <cellStyle name="HeaderStyle" xfId="357" xr:uid="{EB63218E-3173-4B09-AA1D-56EAF8557509}"/>
    <cellStyle name="HeaderStyle 2" xfId="358" xr:uid="{B9273E90-72B6-422D-9E10-66DA7D50F9E2}"/>
    <cellStyle name="Heading" xfId="62" xr:uid="{F3790D3B-219B-4DBC-A9D1-77C25429E209}"/>
    <cellStyle name="Heading 1 2" xfId="359" xr:uid="{C55A2E04-7347-462A-BFA4-ABBC775CDDE7}"/>
    <cellStyle name="Heading 2 2" xfId="360" xr:uid="{4965C664-67A7-4797-8A7F-9460CF43B271}"/>
    <cellStyle name="Heading 3 2" xfId="361" xr:uid="{2B33DDDE-5A21-44F8-9932-CA37EBFA495C}"/>
    <cellStyle name="Heading 4 2" xfId="362" xr:uid="{77F70DFB-0E32-481D-84E6-48D7F0B13668}"/>
    <cellStyle name="Heading1" xfId="63" xr:uid="{3D6AC40D-0F4F-421A-AE44-D59B3921A4EE}"/>
    <cellStyle name="Heading2" xfId="64" xr:uid="{64FFA452-8732-4507-B78C-9B1E7AC1B702}"/>
    <cellStyle name="Hyperlink 2" xfId="363" xr:uid="{9E26BF25-A3C4-43C1-8350-98F2E57B5E8D}"/>
    <cellStyle name="Hyperlink 2 2" xfId="364" xr:uid="{B2935B34-6F2E-4AB8-B484-EEFEF7981260}"/>
    <cellStyle name="Hyperlink 3" xfId="365" xr:uid="{920719CC-7DF0-4359-AB33-49965E3838BF}"/>
    <cellStyle name="Hyperlink 4" xfId="366" xr:uid="{D53BD93E-FEBA-4B91-83B0-E64DFB089328}"/>
    <cellStyle name="Input [yellow]" xfId="65" xr:uid="{3889B3BE-D5C6-47E0-9A4D-D5A9E8262D5B}"/>
    <cellStyle name="Input [yellow] 2" xfId="367" xr:uid="{F6B4BA53-6E2B-45F0-AFC8-2BAE6EAAA197}"/>
    <cellStyle name="Input 2" xfId="368" xr:uid="{519108DF-03F2-40BF-A7B9-D53C596B4F39}"/>
    <cellStyle name="Input 2 2" xfId="369" xr:uid="{737B88D0-5380-4220-A230-3124D3C5542A}"/>
    <cellStyle name="Input 2 3" xfId="370" xr:uid="{D226F08A-2543-4B99-87CD-F0828E64ED41}"/>
    <cellStyle name="Input 2_CASH" xfId="371" xr:uid="{E230D230-C472-458D-93EB-C3484730A196}"/>
    <cellStyle name="Input Cells" xfId="66" xr:uid="{EEE8EDB9-5F6C-4B01-B5D4-6977270BC536}"/>
    <cellStyle name="j" xfId="372" xr:uid="{9EA4314D-DB74-4079-BBA8-26865A087697}"/>
    <cellStyle name="Linked Cell 2" xfId="373" xr:uid="{32EC159D-9901-40C7-BC96-7E416A20964B}"/>
    <cellStyle name="Linked Cells" xfId="67" xr:uid="{D3426ED0-FEB9-44AF-BAD2-7315EF20401C}"/>
    <cellStyle name="Milliers [0]_      " xfId="68" xr:uid="{481767AF-86B5-4E28-B303-70E037A0B44D}"/>
    <cellStyle name="Milliers_      " xfId="69" xr:uid="{46A3B465-B983-4B83-82DF-625E9BD12FEA}"/>
    <cellStyle name="Model" xfId="70" xr:uid="{B1EA0FD0-C006-4BD6-B9A3-E869C89CBC2F}"/>
    <cellStyle name="moi" xfId="71" xr:uid="{42EF1019-D2AC-46F1-AA8B-203A6622C4E7}"/>
    <cellStyle name="moi 2" xfId="374" xr:uid="{653C7794-97D3-4187-9051-574E68A13091}"/>
    <cellStyle name="moi_CASH" xfId="375" xr:uid="{6C56AEB2-34D8-475B-91CA-4EDBA1D39BF3}"/>
    <cellStyle name="Mon?aire [0]_      " xfId="72" xr:uid="{49CB7454-D2AF-4377-A1EC-555430C3DCC0}"/>
    <cellStyle name="Mon?aire_      " xfId="73" xr:uid="{5CD8F349-506E-4287-881E-4D1A2D40DE4A}"/>
    <cellStyle name="Monétaire [0]_!!!GO" xfId="74" xr:uid="{CC2AE122-BF8C-48FB-A1CF-A96E875B7FF2}"/>
    <cellStyle name="Monétaire_!!!GO" xfId="75" xr:uid="{7BE48534-7B93-4E0E-ABFE-70346FECE39C}"/>
    <cellStyle name="n" xfId="76" xr:uid="{AED8D8A0-0918-4B93-A4F4-B0C4677A0C4D}"/>
    <cellStyle name="Neutral 2" xfId="376" xr:uid="{2E5ACEDD-B7AF-4358-B0E3-35EC02C223A6}"/>
    <cellStyle name="New" xfId="77" xr:uid="{D011BDA8-9C2A-4237-B69B-9E97599CD42F}"/>
    <cellStyle name="New 2" xfId="377" xr:uid="{27947ACD-E36D-4DBD-884E-8ACD6A54F8CC}"/>
    <cellStyle name="New Times Roman" xfId="78" xr:uid="{78FCEFFD-8245-4FA2-B654-5365E2FC65BF}"/>
    <cellStyle name="New_CASH" xfId="378" xr:uid="{27720287-4F84-4E91-9D2B-FF9D8D435B12}"/>
    <cellStyle name="no dec" xfId="79" xr:uid="{57CAC646-2689-4C35-AF92-42D95EE11905}"/>
    <cellStyle name="ÑONVÒ" xfId="80" xr:uid="{B9BEFF23-9697-45E6-9317-61008A5E7EB5}"/>
    <cellStyle name="ÑONVÒ 2" xfId="379" xr:uid="{CB3F2ABA-9EFF-450A-B057-E3B3DE79647C}"/>
    <cellStyle name="Normal" xfId="0" builtinId="0"/>
    <cellStyle name="Normal - Style1" xfId="81" xr:uid="{E2440EF6-4116-4F8D-BE5B-A2DB4FADCC40}"/>
    <cellStyle name="Normal 10" xfId="153" xr:uid="{6FA40982-597B-4B81-96B9-47E6DED4BA1D}"/>
    <cellStyle name="Normal 10 2" xfId="380" xr:uid="{002EEA85-9A27-4D07-BFDF-E89B69CF0E24}"/>
    <cellStyle name="Normal 10 2 2" xfId="381" xr:uid="{01D5BAB5-4D2C-4EBE-A8A1-0FC742975B46}"/>
    <cellStyle name="Normal 10 2 2 2" xfId="382" xr:uid="{03E9A4F0-19DC-49C0-A881-C91BD4DBC6EF}"/>
    <cellStyle name="Normal 10 2 3" xfId="383" xr:uid="{24F23E02-11ED-4CFF-AC3E-BADCE349B086}"/>
    <cellStyle name="Normal 10 2 4" xfId="384" xr:uid="{32EB5972-5D18-4519-927D-FD94FE0D905C}"/>
    <cellStyle name="Normal 10 2_CASH" xfId="385" xr:uid="{2E779893-B664-4891-AAA4-A9FC1B05EBD5}"/>
    <cellStyle name="Normal 10 3" xfId="386" xr:uid="{D121EDBA-8DF8-4224-95F9-D2462029F8F2}"/>
    <cellStyle name="Normal 10 3 2" xfId="387" xr:uid="{23D7642F-E643-499C-BF76-CA2F259C6777}"/>
    <cellStyle name="Normal 10 4" xfId="388" xr:uid="{672E0DFD-2E51-406A-8362-FB8034FD893A}"/>
    <cellStyle name="Normal 10 5" xfId="389" xr:uid="{DCC56D95-093D-4656-8578-20E481A19A20}"/>
    <cellStyle name="Normal 10_CASH" xfId="390" xr:uid="{C4193DE9-9CAB-47FB-A8D9-E6DECF2753BA}"/>
    <cellStyle name="Normal 100" xfId="391" xr:uid="{3A84CE15-BDC0-4BB6-8942-24B12C15D59C}"/>
    <cellStyle name="Normal 100 2" xfId="392" xr:uid="{4B42EFBC-2F86-45E6-B8E1-D77693094855}"/>
    <cellStyle name="Normal 100 2 2" xfId="393" xr:uid="{D414838E-EFE0-4849-889F-5EDCA7BABBB2}"/>
    <cellStyle name="Normal 100 3" xfId="394" xr:uid="{7C2D647A-572A-4416-98F6-56A20B58BD44}"/>
    <cellStyle name="Normal 100 4" xfId="395" xr:uid="{AA8E8575-5CB5-4AEA-B939-EE7A6F5CD80F}"/>
    <cellStyle name="Normal 100_CASH" xfId="396" xr:uid="{96F20D42-18C2-44F4-82DA-3DDCF47795D2}"/>
    <cellStyle name="Normal 101" xfId="397" xr:uid="{04777555-EF04-488D-B4B8-2E087292764C}"/>
    <cellStyle name="Normal 101 2" xfId="398" xr:uid="{4951F373-72DC-4C83-9F0E-09BB30CA0244}"/>
    <cellStyle name="Normal 101 2 2" xfId="399" xr:uid="{668AE02F-139A-40CD-A8F3-B560E953DA74}"/>
    <cellStyle name="Normal 101 3" xfId="400" xr:uid="{6517B303-CA3A-4BD8-956B-0E0B1BD5B746}"/>
    <cellStyle name="Normal 101_CASH" xfId="401" xr:uid="{0900982F-0B42-4CB5-9649-DBA791218B81}"/>
    <cellStyle name="Normal 102" xfId="402" xr:uid="{FA1D5BE2-7B89-4B59-A831-993C84E546DB}"/>
    <cellStyle name="Normal 102 2" xfId="403" xr:uid="{6A5309AE-2617-43C6-B788-6CCCBAA449D2}"/>
    <cellStyle name="Normal 102_CASH" xfId="404" xr:uid="{B0320B40-D9FC-47D1-ABEA-BF7379C57E29}"/>
    <cellStyle name="Normal 103" xfId="405" xr:uid="{DA62BF9D-B224-4CB0-82FF-B569C44BE265}"/>
    <cellStyle name="Normal 103 2" xfId="406" xr:uid="{0785A686-2AEB-4A6D-94FC-2364371B9C27}"/>
    <cellStyle name="Normal 103_CASH" xfId="407" xr:uid="{A918C3D4-209D-4B2A-BC58-61025B765111}"/>
    <cellStyle name="Normal 104" xfId="408" xr:uid="{5976091A-8FD1-435E-B8E6-1712E3A92283}"/>
    <cellStyle name="Normal 105" xfId="409" xr:uid="{A38DE91F-5ED7-4D30-91B0-7B53B0615C02}"/>
    <cellStyle name="Normal 106" xfId="410" xr:uid="{9BF217DB-EF23-4986-8D4B-16B282C8AA27}"/>
    <cellStyle name="Normal 106 2" xfId="411" xr:uid="{614F041E-BD13-4BAA-A72B-A2D48312142D}"/>
    <cellStyle name="Normal 106 2 2" xfId="412" xr:uid="{A7CB36C5-EA97-45A4-BD88-699C44F6D208}"/>
    <cellStyle name="Normal 106 3" xfId="413" xr:uid="{449716B1-9F77-4FEE-8852-1AAC36426D29}"/>
    <cellStyle name="Normal 106_CASH" xfId="414" xr:uid="{ECBE61A7-6FD4-4837-8B59-031808CFE46B}"/>
    <cellStyle name="Normal 107" xfId="415" xr:uid="{7FB44C6C-C2B4-4483-9781-ECEF0B8D5439}"/>
    <cellStyle name="Normal 107 2" xfId="416" xr:uid="{6707D515-3E06-4168-B6FD-E33B3775463F}"/>
    <cellStyle name="Normal 107_CASH" xfId="417" xr:uid="{27586E7A-3CF5-4086-99AD-7C2D6D226536}"/>
    <cellStyle name="Normal 108" xfId="418" xr:uid="{DF36B37D-4CD2-491B-B022-FAC4A824A9E3}"/>
    <cellStyle name="Normal 108 2" xfId="419" xr:uid="{37905930-5DA1-480B-BAF7-E0CB4E35F756}"/>
    <cellStyle name="Normal 108_CASH" xfId="420" xr:uid="{1351653F-1F72-4653-A4B1-24108B9938F2}"/>
    <cellStyle name="Normal 109" xfId="421" xr:uid="{7F6AA97B-8E3C-41DF-85B9-22796F3597D8}"/>
    <cellStyle name="Normal 109 2" xfId="422" xr:uid="{4039D36D-2674-4338-A155-A56CB79DEE8B}"/>
    <cellStyle name="Normal 109_CASH" xfId="423" xr:uid="{7074F8AF-7610-4E7C-A711-21504758194A}"/>
    <cellStyle name="Normal 11" xfId="424" xr:uid="{7213DAAB-969E-4CC1-ACC4-6CC544BB09B8}"/>
    <cellStyle name="Normal 11 2" xfId="1698" xr:uid="{D2268987-B4AA-47FE-ADF8-E35B6A6C4895}"/>
    <cellStyle name="Normal 110" xfId="425" xr:uid="{0C8566D4-638C-4334-90BC-16A96B290200}"/>
    <cellStyle name="Normal 110 2" xfId="426" xr:uid="{2DDEAA5B-7A3F-4F09-AB4C-766D9E2D61D7}"/>
    <cellStyle name="Normal 110_CASH" xfId="427" xr:uid="{32A1A8E8-26CD-420B-908A-B12814CD6027}"/>
    <cellStyle name="Normal 111" xfId="428" xr:uid="{78456C85-9B1E-4F35-85DE-9481167B6B43}"/>
    <cellStyle name="Normal 111 2" xfId="429" xr:uid="{0BB1393E-2FA7-4827-A3FA-33B7944C8449}"/>
    <cellStyle name="Normal 111 2 2" xfId="430" xr:uid="{77CB62B3-7F72-43FD-9092-52832E15E5CF}"/>
    <cellStyle name="Normal 111 3" xfId="431" xr:uid="{2F9FF010-A359-48A3-88FF-DC4B202D2765}"/>
    <cellStyle name="Normal 111_CASH" xfId="432" xr:uid="{D4A2B268-EF0B-4F0F-87AE-059B1A9C848C}"/>
    <cellStyle name="Normal 112" xfId="433" xr:uid="{EE8D9F22-948C-4A4D-ACF0-5D8946AF4EAF}"/>
    <cellStyle name="Normal 112 2" xfId="434" xr:uid="{2B4B84CA-BD6B-4D14-B6FD-F7BC27E7D23D}"/>
    <cellStyle name="Normal 112 2 2" xfId="435" xr:uid="{30F62255-337E-44EC-ADBB-8C6757537382}"/>
    <cellStyle name="Normal 112 3" xfId="436" xr:uid="{B5EADEA8-8638-4338-9AB1-AA1FA7FD77DB}"/>
    <cellStyle name="Normal 112_CASH" xfId="437" xr:uid="{38C3274F-5208-436E-BE33-3997C5312D9E}"/>
    <cellStyle name="Normal 113" xfId="438" xr:uid="{9BE2FBA4-BC50-4A4A-B5B6-DCE7FF576734}"/>
    <cellStyle name="Normal 113 2" xfId="439" xr:uid="{BF9068E6-93C1-4E82-BC10-9B4CE6E4D76F}"/>
    <cellStyle name="Normal 113 2 2" xfId="440" xr:uid="{E6C40029-217D-43B0-B8DD-0EA6BF84F86D}"/>
    <cellStyle name="Normal 113 3" xfId="441" xr:uid="{3850028D-7DA3-4DD3-9A91-C3F3604AE449}"/>
    <cellStyle name="Normal 113_CASH" xfId="442" xr:uid="{F2C8F724-72B3-4550-A2FF-6C0B5B65CBA1}"/>
    <cellStyle name="Normal 114" xfId="443" xr:uid="{8A1ED2D0-7B5E-4DB5-A1F5-D7913E7E69E1}"/>
    <cellStyle name="Normal 114 2" xfId="444" xr:uid="{F84CBE23-98DD-4D22-9662-83397D1BACAD}"/>
    <cellStyle name="Normal 114 2 2" xfId="445" xr:uid="{F8BFD473-1301-4850-92DE-0EF1916977E7}"/>
    <cellStyle name="Normal 114 3" xfId="446" xr:uid="{FA30B10E-5352-44EA-8179-3ECF1F980A6C}"/>
    <cellStyle name="Normal 114_CASH" xfId="447" xr:uid="{62D1A678-1E6A-4A6C-84CF-812BECEB7E9C}"/>
    <cellStyle name="Normal 115" xfId="448" xr:uid="{B855C30C-357F-4606-850C-64E55F00F308}"/>
    <cellStyle name="Normal 115 2" xfId="449" xr:uid="{BACA574E-353B-4DFB-A2C1-A5D02D0B6158}"/>
    <cellStyle name="Normal 115 2 2" xfId="450" xr:uid="{46AA520E-C53E-4B3F-940F-902A29777839}"/>
    <cellStyle name="Normal 115 3" xfId="451" xr:uid="{33521A93-B4FF-4916-984A-33AC8DFF0470}"/>
    <cellStyle name="Normal 115_CASH" xfId="452" xr:uid="{12DCA91C-046E-4028-A13D-ADFD0A4BC3F4}"/>
    <cellStyle name="Normal 116" xfId="453" xr:uid="{3320433C-7E15-46F3-A4A6-F201DECAACF7}"/>
    <cellStyle name="Normal 116 2" xfId="454" xr:uid="{8E80FCE7-E0AC-4441-AF0B-44CFCC3A7E6A}"/>
    <cellStyle name="Normal 116 2 2" xfId="455" xr:uid="{9E1E208C-7088-4E66-B479-895C856529EA}"/>
    <cellStyle name="Normal 116 3" xfId="456" xr:uid="{19D49EF3-5AC4-4710-8E61-6A20BE6A4642}"/>
    <cellStyle name="Normal 116_CASH" xfId="457" xr:uid="{72311034-3F70-43B0-8EB5-307CC22E4792}"/>
    <cellStyle name="Normal 117" xfId="458" xr:uid="{7554F9C5-0D41-4F4B-9547-1A687A4BF64D}"/>
    <cellStyle name="Normal 117 2" xfId="459" xr:uid="{76443FF9-4CC8-4C61-B914-BFF5F4FC6A9D}"/>
    <cellStyle name="Normal 117 2 2" xfId="460" xr:uid="{E1F0CAD3-D096-45FB-A2E2-A2F4FD976337}"/>
    <cellStyle name="Normal 117 3" xfId="461" xr:uid="{535C2E02-6BDF-431B-A504-D0603F5CF960}"/>
    <cellStyle name="Normal 117_CASH" xfId="462" xr:uid="{C257B430-5B28-40E4-9E8A-39067D4CB9AA}"/>
    <cellStyle name="Normal 118" xfId="463" xr:uid="{80128B1F-9AFF-424E-B359-E8E3ABEC6131}"/>
    <cellStyle name="Normal 118 2" xfId="464" xr:uid="{965B461C-7171-4687-9F8C-2941F352C4E7}"/>
    <cellStyle name="Normal 118 2 2" xfId="465" xr:uid="{A3D4D64E-9DEE-4E3D-8BF5-9853D76D0093}"/>
    <cellStyle name="Normal 118 3" xfId="466" xr:uid="{496C8E61-6133-44C3-A47C-23DD610D9AC3}"/>
    <cellStyle name="Normal 118_CASH" xfId="467" xr:uid="{4046BF18-3F3F-415C-AE61-284FC4FA2D7B}"/>
    <cellStyle name="Normal 119" xfId="468" xr:uid="{8C70DC0E-34CE-454D-8FDE-834AC46C01CC}"/>
    <cellStyle name="Normal 119 2" xfId="469" xr:uid="{379B3477-1347-4515-9384-B09E13A1BB12}"/>
    <cellStyle name="Normal 119 2 2" xfId="470" xr:uid="{1AC16944-2A4B-4BFA-8A46-29390540EB7C}"/>
    <cellStyle name="Normal 119 3" xfId="471" xr:uid="{6D1D2DE3-E05E-4BDA-9463-24A0C7713EF2}"/>
    <cellStyle name="Normal 119_CASH" xfId="472" xr:uid="{B37B41DD-AA26-43E1-B871-78F7D5DFBBDF}"/>
    <cellStyle name="Normal 12" xfId="473" xr:uid="{9FECF974-F6F6-4CBE-9795-6AC554BA18EF}"/>
    <cellStyle name="Normal 12 2" xfId="474" xr:uid="{5D910A82-1878-46FC-8332-9FCA0D5B6A26}"/>
    <cellStyle name="Normal 12 2 2" xfId="475" xr:uid="{EF7E25FF-A043-4174-9FC6-61E443FB0748}"/>
    <cellStyle name="Normal 12 2 2 2" xfId="476" xr:uid="{F9BFA927-B174-4A72-8565-E1FE51CB0DF9}"/>
    <cellStyle name="Normal 12 2 3" xfId="477" xr:uid="{EA45CDAF-C7B0-4630-BE76-069D9EA0558C}"/>
    <cellStyle name="Normal 12 2 4" xfId="478" xr:uid="{3608AE60-EB44-4068-95B5-9BF37EEC9CAE}"/>
    <cellStyle name="Normal 12 3" xfId="479" xr:uid="{E31CDD1E-8477-4EB5-86FE-F49C203E6BFE}"/>
    <cellStyle name="Normal 12 3 2" xfId="480" xr:uid="{1CEF9C7D-3FCE-4A59-9F18-D4DEA7090BFB}"/>
    <cellStyle name="Normal 12 4" xfId="481" xr:uid="{596E73C8-F45E-47ED-A41E-FAC13910A64D}"/>
    <cellStyle name="Normal 12 5" xfId="482" xr:uid="{5798295C-6D7C-48A0-B27D-25553C342B19}"/>
    <cellStyle name="Normal 12 6" xfId="1700" xr:uid="{570E2AD3-EBF7-4F22-8F86-534BF9B3607B}"/>
    <cellStyle name="Normal 12_CASH" xfId="483" xr:uid="{5EA64C74-5DCC-4BBB-9501-168337F31CCF}"/>
    <cellStyle name="Normal 120" xfId="484" xr:uid="{5C83A12B-5BA1-4ACC-83D0-39CC873FD97A}"/>
    <cellStyle name="Normal 120 2" xfId="485" xr:uid="{C674B850-4EDE-436A-BD4F-741A26D437B5}"/>
    <cellStyle name="Normal 120 2 2" xfId="486" xr:uid="{692CBC61-17B5-414C-AAEE-4AEEAD340F62}"/>
    <cellStyle name="Normal 120 3" xfId="487" xr:uid="{DEE1B854-7962-40B7-9259-9ED24E2F3DC7}"/>
    <cellStyle name="Normal 120_CASH" xfId="488" xr:uid="{CE359DDF-D880-4906-88C1-B44DBC6409B7}"/>
    <cellStyle name="Normal 121" xfId="489" xr:uid="{800C2649-978D-4E19-AE71-5DADC7FD06D5}"/>
    <cellStyle name="Normal 121 2" xfId="490" xr:uid="{0A5926EA-7A20-424A-8CA1-7CD0E80F1900}"/>
    <cellStyle name="Normal 121 2 2" xfId="491" xr:uid="{B1BB2BC8-1210-4EEA-A2A6-827934ED7619}"/>
    <cellStyle name="Normal 121 3" xfId="492" xr:uid="{F34C3B91-028C-48A7-94D2-1FEF72EF106D}"/>
    <cellStyle name="Normal 121_CASH" xfId="493" xr:uid="{32B50932-5A0C-421B-BB70-CB9D1C8001D1}"/>
    <cellStyle name="Normal 122" xfId="494" xr:uid="{289FD18F-018F-43BD-BAB7-B83C7F47B6E6}"/>
    <cellStyle name="Normal 122 2" xfId="495" xr:uid="{0AA04817-50C0-4E8D-B8EE-1C52BC1B2FF4}"/>
    <cellStyle name="Normal 122 2 2" xfId="496" xr:uid="{66FCBE60-3DCE-463E-990C-95367263BFD7}"/>
    <cellStyle name="Normal 122 3" xfId="497" xr:uid="{8B252721-A8DB-4B40-9F76-FD5AE18A1055}"/>
    <cellStyle name="Normal 122_CASH" xfId="498" xr:uid="{46EDFF22-17A9-4530-987F-CBC4E1A571EE}"/>
    <cellStyle name="Normal 123" xfId="499" xr:uid="{77C9988D-AB8C-4983-9257-EA952686FA8D}"/>
    <cellStyle name="Normal 123 2" xfId="500" xr:uid="{B5E7DB45-2792-4288-A81F-625FBF31CB12}"/>
    <cellStyle name="Normal 123 2 2" xfId="501" xr:uid="{710526D6-7B1A-47AF-8C9E-960B8A32684A}"/>
    <cellStyle name="Normal 123 3" xfId="502" xr:uid="{3CD091E8-09A2-4BB9-815E-CC50CA3AFBDA}"/>
    <cellStyle name="Normal 123_CASH" xfId="503" xr:uid="{88AC9292-CBD0-4F8F-880C-AEC5C4180876}"/>
    <cellStyle name="Normal 124" xfId="504" xr:uid="{5A3B1300-7732-4554-BAD4-9DA9BB830BE9}"/>
    <cellStyle name="Normal 124 2" xfId="505" xr:uid="{BF281E45-84F4-4D54-BCBE-1D5C263A05AB}"/>
    <cellStyle name="Normal 124 2 2" xfId="506" xr:uid="{2DF2BBE7-E376-4834-99E7-EF7FD539BCD0}"/>
    <cellStyle name="Normal 124 3" xfId="507" xr:uid="{15B4BB6C-70DB-46D9-8A21-2030C5565DE4}"/>
    <cellStyle name="Normal 124_CASH" xfId="508" xr:uid="{7D0E07E8-749B-45A0-A52A-0F283F66BEB9}"/>
    <cellStyle name="Normal 125" xfId="509" xr:uid="{20ECD019-AA70-4E99-AABD-6823D485BCA5}"/>
    <cellStyle name="Normal 125 2" xfId="510" xr:uid="{9B85A97D-F3B2-448A-882F-318E481B2239}"/>
    <cellStyle name="Normal 125 2 2" xfId="511" xr:uid="{41EC6E5F-774D-4A64-A6F4-F0B8329CBADC}"/>
    <cellStyle name="Normal 125 3" xfId="512" xr:uid="{1636673B-0FDB-4131-ACF1-E6C7929122C3}"/>
    <cellStyle name="Normal 125_CASH" xfId="513" xr:uid="{AF99DA78-D22F-4F14-934A-213926A01918}"/>
    <cellStyle name="Normal 126" xfId="514" xr:uid="{E447A2F8-E3EE-427C-862F-26A8832B312F}"/>
    <cellStyle name="Normal 126 2" xfId="515" xr:uid="{D2AA1E74-E17E-4B7A-BDA9-65CC1E9664A2}"/>
    <cellStyle name="Normal 126 2 2" xfId="516" xr:uid="{EF689810-ECA0-4AAC-9F7D-5386EB204812}"/>
    <cellStyle name="Normal 126 3" xfId="517" xr:uid="{00C4A3B1-AA2B-4395-A47A-CF2B91AF026D}"/>
    <cellStyle name="Normal 126_CASH" xfId="518" xr:uid="{D0033208-81D5-40EA-B0E2-F290387D9CBC}"/>
    <cellStyle name="Normal 127" xfId="519" xr:uid="{E0E23B25-033B-4582-95D5-3A246E56BBF9}"/>
    <cellStyle name="Normal 127 2" xfId="520" xr:uid="{486C3EEA-13FA-4221-9B39-BB148550E231}"/>
    <cellStyle name="Normal 127 2 2" xfId="521" xr:uid="{8509F046-87D1-404E-B4C4-6CB60E06A45B}"/>
    <cellStyle name="Normal 127 3" xfId="522" xr:uid="{A736CB5F-90CD-40AB-886F-4602333DAD95}"/>
    <cellStyle name="Normal 127_CASH" xfId="523" xr:uid="{AAB74C7C-918F-4B79-9618-872F45BDC563}"/>
    <cellStyle name="Normal 128" xfId="524" xr:uid="{C0538D47-5EC8-4183-90FD-7CAE77D6E358}"/>
    <cellStyle name="Normal 128 2" xfId="525" xr:uid="{D0FD47E3-1596-4248-9406-78C2CA2EDE6A}"/>
    <cellStyle name="Normal 128 2 2" xfId="526" xr:uid="{CF66F2B3-FD78-4ECA-B708-2F1790B29005}"/>
    <cellStyle name="Normal 128 3" xfId="527" xr:uid="{EFC9EB9B-3FC4-4A5F-B151-2EB961F38B06}"/>
    <cellStyle name="Normal 128_CASH" xfId="528" xr:uid="{B2824080-5183-482B-A6E5-BEA108C62975}"/>
    <cellStyle name="Normal 129" xfId="529" xr:uid="{5C49DC1F-4A50-47AF-9581-5BA965D96232}"/>
    <cellStyle name="Normal 129 2" xfId="530" xr:uid="{D7CBB82F-1D8F-4948-BD84-26FCA215DB3A}"/>
    <cellStyle name="Normal 129 2 2" xfId="531" xr:uid="{350D16D7-C948-45B4-B229-436029BFAAAF}"/>
    <cellStyle name="Normal 129 3" xfId="532" xr:uid="{0FCDD3BE-3C24-4C01-BF81-F097900F0074}"/>
    <cellStyle name="Normal 129_CASH" xfId="533" xr:uid="{BC6A6F71-7F18-45FC-AAF1-E127EAF91C9C}"/>
    <cellStyle name="Normal 13" xfId="534" xr:uid="{3800B81E-D90D-4807-B165-C0FD09F5E788}"/>
    <cellStyle name="Normal 13 2" xfId="535" xr:uid="{DC21FEB4-71A2-44F1-ACCC-9316135B677E}"/>
    <cellStyle name="Normal 13 2 2" xfId="536" xr:uid="{631E2A64-458D-4CD8-B0F2-B84027C9CB89}"/>
    <cellStyle name="Normal 13 2 2 2" xfId="537" xr:uid="{F042A805-8771-4F37-AAF1-2F29B25FBA8F}"/>
    <cellStyle name="Normal 13 2 3" xfId="538" xr:uid="{32DEB491-7FA8-4199-939A-7FAE9F9498BF}"/>
    <cellStyle name="Normal 13 2 4" xfId="539" xr:uid="{C522D97C-7445-4167-955A-D05F677D4255}"/>
    <cellStyle name="Normal 13 3" xfId="540" xr:uid="{3B6E0C1F-EB74-491A-9F8C-CC2A02F92EC2}"/>
    <cellStyle name="Normal 13 3 2" xfId="541" xr:uid="{960EB4FF-5DC6-4B57-B149-4E7A9A1D8F69}"/>
    <cellStyle name="Normal 13 4" xfId="542" xr:uid="{5C303E9F-7136-40C3-9880-852015124D23}"/>
    <cellStyle name="Normal 13 5" xfId="543" xr:uid="{BCADEE60-2B4E-4239-9265-F5E37DC7625C}"/>
    <cellStyle name="Normal 13_CASH" xfId="544" xr:uid="{D5AE84E5-2564-44A3-BF68-599C5BE58970}"/>
    <cellStyle name="Normal 130" xfId="545" xr:uid="{6479532F-E36A-4781-B6CC-42023D15B446}"/>
    <cellStyle name="Normal 130 2" xfId="546" xr:uid="{7DBFCFB4-8DBC-4D98-B860-5F90A0FB16A3}"/>
    <cellStyle name="Normal 130 2 2" xfId="547" xr:uid="{F75C113E-FD62-4DFA-A0EB-319B8E810A32}"/>
    <cellStyle name="Normal 130 3" xfId="548" xr:uid="{D5CD2638-6210-43E7-9AE5-C96A6D63E296}"/>
    <cellStyle name="Normal 130_CASH" xfId="549" xr:uid="{F3D62776-43BC-4B65-90AE-D9C2CD35EA1E}"/>
    <cellStyle name="Normal 131" xfId="550" xr:uid="{12CF970F-5AD0-4ED8-9907-741665DECFB2}"/>
    <cellStyle name="Normal 131 2" xfId="551" xr:uid="{0B35C150-9165-46C1-B58D-7D742BA7996D}"/>
    <cellStyle name="Normal 131 2 2" xfId="552" xr:uid="{F50949B7-9059-4575-9DB3-5675426AAA3C}"/>
    <cellStyle name="Normal 131 3" xfId="553" xr:uid="{C5DD77E9-7BEC-4C27-96ED-8F8E9D8B5C30}"/>
    <cellStyle name="Normal 131_CASH" xfId="554" xr:uid="{A813AC08-F54B-48E8-B772-2D0E2EE28A1C}"/>
    <cellStyle name="Normal 132" xfId="555" xr:uid="{4AA46CC9-E115-42E7-BB7D-2C8EA39AD7BF}"/>
    <cellStyle name="Normal 132 2" xfId="556" xr:uid="{C9B1DED4-F9AD-4515-B302-9EF24CA82892}"/>
    <cellStyle name="Normal 132 2 2" xfId="557" xr:uid="{D1C4A1EC-5ED8-4E83-848B-BE3E2863486A}"/>
    <cellStyle name="Normal 132 3" xfId="558" xr:uid="{0384A8CC-F4F9-490B-AFBD-52DE4FF3A6E3}"/>
    <cellStyle name="Normal 132_CASH" xfId="559" xr:uid="{BC6EEF67-FED9-4A0F-801D-A3AEC043B6D2}"/>
    <cellStyle name="Normal 133" xfId="560" xr:uid="{E39BA9C5-0A67-49C6-96D2-A3F97AA6C399}"/>
    <cellStyle name="Normal 133 2" xfId="561" xr:uid="{DB4644A2-AD7D-4F25-A64D-8EDA98AE998B}"/>
    <cellStyle name="Normal 133 2 2" xfId="562" xr:uid="{984F9876-15D3-4796-B4D5-DE43AB14D188}"/>
    <cellStyle name="Normal 133 3" xfId="563" xr:uid="{74D7AF7A-BE6B-4140-8C04-A0FCD1AC7643}"/>
    <cellStyle name="Normal 133_CASH" xfId="564" xr:uid="{4ABCC316-1A1B-4D65-AF21-F2180B483CC6}"/>
    <cellStyle name="Normal 134" xfId="565" xr:uid="{828B1755-6B9A-4F44-9C4E-14AAF0EEC93A}"/>
    <cellStyle name="Normal 134 2" xfId="566" xr:uid="{354757E0-DC60-4605-9BCB-E00C1267A8F0}"/>
    <cellStyle name="Normal 134 2 2" xfId="567" xr:uid="{00A5EED1-F4E1-440C-BB75-5813750A26F3}"/>
    <cellStyle name="Normal 134 3" xfId="568" xr:uid="{0BC51697-80D6-4E20-BD03-20E1FB7B68E3}"/>
    <cellStyle name="Normal 134_CASH" xfId="569" xr:uid="{184676FA-5348-4CBC-8EF7-58F020DA6E09}"/>
    <cellStyle name="Normal 135" xfId="570" xr:uid="{C1C109BE-29F8-4E64-92AB-DECD5C97B4B5}"/>
    <cellStyle name="Normal 135 2" xfId="571" xr:uid="{F03C61EA-A466-45F1-AB79-19DD7F85CB32}"/>
    <cellStyle name="Normal 135 2 2" xfId="572" xr:uid="{6072D8ED-253F-410B-970A-60550A921040}"/>
    <cellStyle name="Normal 135 3" xfId="573" xr:uid="{0A9CDD73-6E45-4D25-87AA-E2447EA036E8}"/>
    <cellStyle name="Normal 135_CASH" xfId="574" xr:uid="{5ABB5A0E-0E9F-4B5F-A150-2D67FFA14413}"/>
    <cellStyle name="Normal 136" xfId="575" xr:uid="{73F7C663-9A28-4CE4-B0B2-B2B2476B2C59}"/>
    <cellStyle name="Normal 136 2" xfId="576" xr:uid="{B0B69B7B-3340-4127-817E-2484781D1B95}"/>
    <cellStyle name="Normal 136 2 2" xfId="577" xr:uid="{8F38C441-C9F5-492C-9E18-C67A0371CBDB}"/>
    <cellStyle name="Normal 136 3" xfId="578" xr:uid="{DA3242D3-CD48-49AA-A79F-B3A644A53ADD}"/>
    <cellStyle name="Normal 136_CASH" xfId="579" xr:uid="{D3DA9FE5-A2F6-43BD-A598-6487174705D8}"/>
    <cellStyle name="Normal 137" xfId="580" xr:uid="{74833855-6181-4A67-9CDC-699D9CF4A646}"/>
    <cellStyle name="Normal 137 2" xfId="581" xr:uid="{35B5311D-AEF0-43A4-89E6-131D51C87186}"/>
    <cellStyle name="Normal 137 2 2" xfId="582" xr:uid="{B28613F0-E2D7-41B8-A24D-5B39F112FC87}"/>
    <cellStyle name="Normal 137 3" xfId="583" xr:uid="{BA10FBC7-65A6-465F-B451-D6ED8C303D51}"/>
    <cellStyle name="Normal 137_CASH" xfId="584" xr:uid="{45F2A9B9-5762-4E95-BB55-4E1603D9E0CA}"/>
    <cellStyle name="Normal 138" xfId="585" xr:uid="{490B9005-9F15-4C30-AEB9-48FA1184DCC8}"/>
    <cellStyle name="Normal 138 2" xfId="586" xr:uid="{5E58D921-0699-44BC-A018-EF3B1F7CF8DE}"/>
    <cellStyle name="Normal 138 2 2" xfId="587" xr:uid="{00DA3145-E837-4381-9B6B-E9FF896CFCD4}"/>
    <cellStyle name="Normal 138 3" xfId="588" xr:uid="{6090AB88-0574-48D4-A45A-A823519670B0}"/>
    <cellStyle name="Normal 138_CASH" xfId="589" xr:uid="{62D3E1CD-42CA-476F-8651-FAFC7BE2DE06}"/>
    <cellStyle name="Normal 139" xfId="590" xr:uid="{F12EDF24-4943-470E-81A7-A29D6686C41E}"/>
    <cellStyle name="Normal 139 2" xfId="591" xr:uid="{4DB3D5C6-F636-40AB-925E-71CE3803011A}"/>
    <cellStyle name="Normal 139 2 2" xfId="592" xr:uid="{BD04C5D0-062C-4C83-B152-F1040E7C120D}"/>
    <cellStyle name="Normal 139 3" xfId="593" xr:uid="{676FB16A-C6EE-4F3C-A327-0424FD5BA8D0}"/>
    <cellStyle name="Normal 139_CASH" xfId="594" xr:uid="{52CC8AAE-DA85-431E-8D2C-480712D2A437}"/>
    <cellStyle name="Normal 14" xfId="595" xr:uid="{450355F5-61AE-4E5C-803F-6CA23E912AD5}"/>
    <cellStyle name="Normal 14 2" xfId="596" xr:uid="{E3A5F0CD-CF5A-4AC9-83D9-BA3937AAFC82}"/>
    <cellStyle name="Normal 14 2 2" xfId="597" xr:uid="{3CA90C4F-980B-4092-865D-1FB21A4B6D23}"/>
    <cellStyle name="Normal 14 2 2 2" xfId="598" xr:uid="{FC5E0AF2-2462-4000-A347-C833142878A4}"/>
    <cellStyle name="Normal 14 2 3" xfId="599" xr:uid="{DD735DFB-4299-4EA9-A074-96FF994EC9B0}"/>
    <cellStyle name="Normal 14 2 4" xfId="600" xr:uid="{95DA03BE-FD24-4ADE-AFC9-EF34DB4454A7}"/>
    <cellStyle name="Normal 14 3" xfId="601" xr:uid="{416035B5-E3BE-40DA-87D3-69B75435C4AD}"/>
    <cellStyle name="Normal 14 3 2" xfId="602" xr:uid="{A2BD347E-F0F4-4004-9D1D-A29777D4A91F}"/>
    <cellStyle name="Normal 14 4" xfId="603" xr:uid="{6A0A110E-C5BC-48F6-B7EA-87B9089C2241}"/>
    <cellStyle name="Normal 14 5" xfId="604" xr:uid="{B3681821-64B4-403C-8410-D5791E1BA776}"/>
    <cellStyle name="Normal 14_CASH" xfId="605" xr:uid="{C8A4F56B-FBF7-4BCE-B608-F8BBB6562212}"/>
    <cellStyle name="Normal 140" xfId="606" xr:uid="{AD4E2424-54E1-44E1-992B-692944FC8851}"/>
    <cellStyle name="Normal 140 2" xfId="607" xr:uid="{2A6F92D1-6A7C-4AD2-8510-5FF75361037F}"/>
    <cellStyle name="Normal 140 2 2" xfId="608" xr:uid="{F369155B-6D03-4D1C-BBFE-F766DF4DD489}"/>
    <cellStyle name="Normal 140 3" xfId="609" xr:uid="{079288AD-3FC1-47F9-A9D5-B7AD121C749D}"/>
    <cellStyle name="Normal 140_CASH" xfId="610" xr:uid="{E9B531E4-CCF1-493C-AF84-6844CC1406E7}"/>
    <cellStyle name="Normal 141" xfId="611" xr:uid="{12E4F231-C859-4149-A41D-09FD6B2AAE00}"/>
    <cellStyle name="Normal 141 2" xfId="612" xr:uid="{ECEA5FB3-3FF4-46A7-9DF0-9995D9646BAC}"/>
    <cellStyle name="Normal 141 2 2" xfId="613" xr:uid="{AB9FD816-AE77-4E0A-87FE-6789F84D4FAA}"/>
    <cellStyle name="Normal 141 3" xfId="614" xr:uid="{0F8515FD-0F0A-435A-83C6-99C1D52CC1A8}"/>
    <cellStyle name="Normal 141_CASH" xfId="615" xr:uid="{BC78AFA3-C6C9-40A3-9FBD-95521879DA31}"/>
    <cellStyle name="Normal 142" xfId="616" xr:uid="{3CA606F5-4349-49B1-9011-417DD9910335}"/>
    <cellStyle name="Normal 142 2" xfId="617" xr:uid="{4B8F4945-62F9-4CF3-9E26-3353FD16C53C}"/>
    <cellStyle name="Normal 142 2 2" xfId="618" xr:uid="{1D97DDCF-A0FE-48C6-BAD7-38C0AD2D1256}"/>
    <cellStyle name="Normal 142 3" xfId="619" xr:uid="{B9E1EDA0-9C02-4E3A-87B7-9D73A5D36FA4}"/>
    <cellStyle name="Normal 142_CASH" xfId="620" xr:uid="{2999EFE1-2B09-4A93-BE43-339E97CDFEC1}"/>
    <cellStyle name="Normal 143" xfId="621" xr:uid="{18B94732-67FB-4C81-AEA9-52CFBF4DD3CA}"/>
    <cellStyle name="Normal 143 2" xfId="622" xr:uid="{F0A0607B-8CAF-426C-9611-B0C2AFB8155C}"/>
    <cellStyle name="Normal 143 2 2" xfId="623" xr:uid="{B45E33B0-E09A-4D7D-AC52-67D8D0039FED}"/>
    <cellStyle name="Normal 143 3" xfId="624" xr:uid="{191FEDBD-11AD-424A-B0CD-49513B2946CC}"/>
    <cellStyle name="Normal 143_CASH" xfId="625" xr:uid="{AB523A54-17E3-41DE-AFB9-F7B0D6814735}"/>
    <cellStyle name="Normal 144" xfId="626" xr:uid="{FEE2B567-94BC-42FA-8EBA-43324DF7C87C}"/>
    <cellStyle name="Normal 144 2" xfId="627" xr:uid="{474E497F-5475-40B2-B98A-592285EA09CC}"/>
    <cellStyle name="Normal 144 2 2" xfId="628" xr:uid="{E31F65AB-C2B4-4394-99E2-ABEE9B82DF3E}"/>
    <cellStyle name="Normal 144 3" xfId="629" xr:uid="{26B0CA35-1ED1-44FA-9FCC-8210CE5A56EF}"/>
    <cellStyle name="Normal 144_CASH" xfId="630" xr:uid="{EDC90DA9-3436-4CC8-A600-8659664E456B}"/>
    <cellStyle name="Normal 145" xfId="631" xr:uid="{349CA283-3BC0-4148-B853-00F8D22FEACA}"/>
    <cellStyle name="Normal 145 2" xfId="632" xr:uid="{AE9E6567-08DA-43F7-B19F-11D4219E257F}"/>
    <cellStyle name="Normal 145 2 2" xfId="633" xr:uid="{6EF41CD8-3955-4D23-9BCA-8DFCABA82CB3}"/>
    <cellStyle name="Normal 145 3" xfId="634" xr:uid="{6FC875E0-8ECE-4C42-8536-57D02BA863F3}"/>
    <cellStyle name="Normal 145_CASH" xfId="635" xr:uid="{7A66A757-229B-42C0-9516-C1CE3B58C900}"/>
    <cellStyle name="Normal 146" xfId="636" xr:uid="{1259D0D9-A813-464D-880F-72EE819C5549}"/>
    <cellStyle name="Normal 146 2" xfId="637" xr:uid="{C6CA70E3-AE68-4426-9467-B28778955FDD}"/>
    <cellStyle name="Normal 146 2 2" xfId="638" xr:uid="{A71CC540-E81D-4C1E-98CB-7547575665A6}"/>
    <cellStyle name="Normal 146 3" xfId="639" xr:uid="{5330334D-D1CD-4C89-A94C-5470757B0B63}"/>
    <cellStyle name="Normal 146_CASH" xfId="640" xr:uid="{49AF46D8-CF13-4F52-BF73-E8F3CAA04E24}"/>
    <cellStyle name="Normal 147" xfId="641" xr:uid="{2755D951-FA86-4B89-A0B7-26FEC378E458}"/>
    <cellStyle name="Normal 147 2" xfId="642" xr:uid="{EA4A524C-7E43-4DE3-98D8-EBA39651F30A}"/>
    <cellStyle name="Normal 147 2 2" xfId="643" xr:uid="{B825DE11-E67F-4D06-ADBA-2C4BBBC26DD8}"/>
    <cellStyle name="Normal 147 3" xfId="644" xr:uid="{D656E4B6-38F7-495F-99E2-81447B1B6246}"/>
    <cellStyle name="Normal 147_CASH" xfId="645" xr:uid="{A7D7C234-3D78-4768-9FC8-2D66537306EB}"/>
    <cellStyle name="Normal 148" xfId="646" xr:uid="{23EAD355-6E9F-47F8-95DA-B5FD14187AB0}"/>
    <cellStyle name="Normal 148 2" xfId="647" xr:uid="{39C830EC-EEA1-4F2F-87CE-16C4760B09B8}"/>
    <cellStyle name="Normal 148 2 2" xfId="648" xr:uid="{B85E75A1-7A2F-4564-A322-246BBE0C4193}"/>
    <cellStyle name="Normal 148 3" xfId="649" xr:uid="{C9406A01-630C-4FAD-AD6E-6683A471159A}"/>
    <cellStyle name="Normal 148_CASH" xfId="650" xr:uid="{8BE40DBB-BC29-4EF0-A385-F47C698333DC}"/>
    <cellStyle name="Normal 149" xfId="651" xr:uid="{B15FB9FC-8148-4ED2-8069-0BF09E24FC89}"/>
    <cellStyle name="Normal 149 2" xfId="652" xr:uid="{3AA76672-7816-4754-96E8-68C3D18EF9D8}"/>
    <cellStyle name="Normal 149 2 2" xfId="653" xr:uid="{72EA6692-7F33-424E-875A-0893E24D51B5}"/>
    <cellStyle name="Normal 149 3" xfId="654" xr:uid="{D2EF09F7-243C-41D2-B55C-95AC6301961B}"/>
    <cellStyle name="Normal 149_CASH" xfId="655" xr:uid="{A6AF7481-8352-4F32-AED7-1575E97C7FAA}"/>
    <cellStyle name="Normal 15" xfId="656" xr:uid="{AE51BB65-827C-46D8-ACB0-6A4F33F1CD90}"/>
    <cellStyle name="Normal 15 2" xfId="657" xr:uid="{BDCB25E6-B68B-4E3A-B88B-0B9DBD85087B}"/>
    <cellStyle name="Normal 15 2 2" xfId="658" xr:uid="{841E5EE9-7C91-43D8-9BF1-19333CB3B079}"/>
    <cellStyle name="Normal 15 2 2 2" xfId="659" xr:uid="{46414042-538B-4F16-B426-11F10F74D49F}"/>
    <cellStyle name="Normal 15 2 3" xfId="660" xr:uid="{03E61D97-FC5E-4263-BF0C-90661B2174D8}"/>
    <cellStyle name="Normal 15 2 4" xfId="661" xr:uid="{FDCE82A2-DA6E-4FD3-9E22-53E5B5C0231E}"/>
    <cellStyle name="Normal 15 3" xfId="662" xr:uid="{A4873940-0D27-42B9-AF1D-A5B1BCC5A9E8}"/>
    <cellStyle name="Normal 15 3 2" xfId="663" xr:uid="{C6ECB716-6769-4F4B-BFB2-35208AE3683C}"/>
    <cellStyle name="Normal 15 4" xfId="664" xr:uid="{652DC15B-1AF2-45AC-AFD9-8F48040EC816}"/>
    <cellStyle name="Normal 15 5" xfId="665" xr:uid="{5988C04A-EAB8-41FA-851B-2C7AED0186E4}"/>
    <cellStyle name="Normal 15_CASH" xfId="666" xr:uid="{6B4722D1-F962-4ABC-BA00-CFB2A03BE2AB}"/>
    <cellStyle name="Normal 150" xfId="667" xr:uid="{DC4A3F50-4690-4553-BECE-29F5DCBDE283}"/>
    <cellStyle name="Normal 150 2" xfId="668" xr:uid="{67A0A78C-9CD7-410E-8B3B-0193AAB90898}"/>
    <cellStyle name="Normal 150 2 2" xfId="669" xr:uid="{EE137F52-2F2A-4717-A098-C2BF8C0F414F}"/>
    <cellStyle name="Normal 150 3" xfId="670" xr:uid="{73733B4A-5D2E-4342-8577-5BE21ACF56BB}"/>
    <cellStyle name="Normal 150_CASH" xfId="671" xr:uid="{87AAE6EC-3900-46E8-B493-5525C077EA89}"/>
    <cellStyle name="Normal 151" xfId="672" xr:uid="{5213CEF4-9DEF-41B0-86DB-DAEA1C5B507F}"/>
    <cellStyle name="Normal 151 2" xfId="673" xr:uid="{66BD600C-F375-4E92-9D55-16507CACB750}"/>
    <cellStyle name="Normal 151 2 2" xfId="674" xr:uid="{A175615B-B169-428D-A64C-01B81EB9E566}"/>
    <cellStyle name="Normal 151 3" xfId="675" xr:uid="{0DF0E9B7-1C92-4CFF-9D28-6DC01CA039D2}"/>
    <cellStyle name="Normal 151_CASH" xfId="676" xr:uid="{08DDCAF0-E37F-454C-82DB-E08D37E7A2B2}"/>
    <cellStyle name="Normal 152" xfId="677" xr:uid="{B04938F4-6433-434A-B177-D49CB65162C8}"/>
    <cellStyle name="Normal 152 2" xfId="678" xr:uid="{BE30743A-5099-41A9-99F8-D503C4CF0E20}"/>
    <cellStyle name="Normal 152 2 2" xfId="679" xr:uid="{D6FA14C4-70C1-4B7D-BAE5-8CE3F56EB9F9}"/>
    <cellStyle name="Normal 152 3" xfId="680" xr:uid="{D777D158-F084-488B-8933-A6EAE56074CD}"/>
    <cellStyle name="Normal 152_CASH" xfId="681" xr:uid="{C874423C-7FFD-4EF9-9792-6B4FF74391B2}"/>
    <cellStyle name="Normal 153" xfId="682" xr:uid="{5B228F13-9574-408E-A62C-94CAA7BCA797}"/>
    <cellStyle name="Normal 153 2" xfId="683" xr:uid="{E651C87F-C286-4D2D-96A7-7211D960C648}"/>
    <cellStyle name="Normal 153 2 2" xfId="684" xr:uid="{3EC3786B-7B70-4EC9-84D1-8E7B46896031}"/>
    <cellStyle name="Normal 153 3" xfId="685" xr:uid="{9560EA03-4118-4FA5-A81C-EF7FB79B4B32}"/>
    <cellStyle name="Normal 153_CASH" xfId="686" xr:uid="{64D3289E-1D73-451D-80CE-085C80378420}"/>
    <cellStyle name="Normal 154" xfId="687" xr:uid="{4773E31C-8549-4B3B-948C-739B363DC1F4}"/>
    <cellStyle name="Normal 154 2" xfId="688" xr:uid="{6FFA8C53-2C7E-452D-998B-BE1008B83BFE}"/>
    <cellStyle name="Normal 154 2 2" xfId="689" xr:uid="{D1C3BB0A-58B4-4C55-B539-1E2445F4CF32}"/>
    <cellStyle name="Normal 154 3" xfId="690" xr:uid="{12969CC5-38AF-4EA7-9902-2B0553DC04FB}"/>
    <cellStyle name="Normal 154_CASH" xfId="691" xr:uid="{C7BC9C79-8296-4F9F-8DDF-354F40189EE6}"/>
    <cellStyle name="Normal 155" xfId="692" xr:uid="{2A9A39AC-7477-441E-AFC3-3BB8EBEB9312}"/>
    <cellStyle name="Normal 155 2" xfId="693" xr:uid="{80C13E0D-D68F-4BD0-85D3-2C97FEB7625A}"/>
    <cellStyle name="Normal 155 2 2" xfId="694" xr:uid="{06FCCBCE-563E-4A98-A6DD-50B1A745392A}"/>
    <cellStyle name="Normal 155 3" xfId="695" xr:uid="{403D1E14-3DE4-4475-93B9-9867448827CC}"/>
    <cellStyle name="Normal 155_CASH" xfId="696" xr:uid="{24857A17-0C7E-4732-BA4D-B1B228DE8A14}"/>
    <cellStyle name="Normal 156" xfId="697" xr:uid="{B7E85DC7-F956-450B-ACE3-515DFDA8268B}"/>
    <cellStyle name="Normal 156 2" xfId="698" xr:uid="{785A9117-6805-466A-9E1F-C533861C07CB}"/>
    <cellStyle name="Normal 156 2 2" xfId="699" xr:uid="{F3EEC4DA-C6FD-4EE5-8BC1-C0C324BA1EE8}"/>
    <cellStyle name="Normal 156 3" xfId="700" xr:uid="{40F53904-DC04-41EF-817D-484406E032AB}"/>
    <cellStyle name="Normal 156_CASH" xfId="701" xr:uid="{B831EBCC-C687-41D2-BE55-8CB880604D61}"/>
    <cellStyle name="Normal 157" xfId="702" xr:uid="{00BA5FE6-1030-4249-BDD0-7E0D958151E3}"/>
    <cellStyle name="Normal 157 2" xfId="703" xr:uid="{E2ECE077-F1BC-4B6E-BDF5-3ABB5566AD18}"/>
    <cellStyle name="Normal 157 2 2" xfId="704" xr:uid="{8C2912AD-B324-44AF-BC05-2C778754154C}"/>
    <cellStyle name="Normal 157 3" xfId="705" xr:uid="{15339980-CA24-4211-B91F-C989E8057260}"/>
    <cellStyle name="Normal 157_CASH" xfId="706" xr:uid="{A662C5B9-BB4D-46DA-B32A-DBD6C6A00D97}"/>
    <cellStyle name="Normal 158" xfId="707" xr:uid="{219C93C6-2636-45D9-928D-F75480D7469B}"/>
    <cellStyle name="Normal 158 2" xfId="708" xr:uid="{F33BC23F-3DA2-46C3-ACE8-EA15E475FF9D}"/>
    <cellStyle name="Normal 158 2 2" xfId="709" xr:uid="{0EFC7421-3981-4C8B-AF9D-6022C948F71A}"/>
    <cellStyle name="Normal 158 3" xfId="710" xr:uid="{AF790D39-8D79-413D-90B5-209A5E8C0158}"/>
    <cellStyle name="Normal 158_CASH" xfId="711" xr:uid="{C46AE813-023E-45CE-BDFF-E47D9B8CD8AE}"/>
    <cellStyle name="Normal 159" xfId="712" xr:uid="{6D732841-5F5C-4BB4-8783-5A04C22CF145}"/>
    <cellStyle name="Normal 159 2" xfId="713" xr:uid="{195EF618-2F01-410E-8B8F-82A2430DC78F}"/>
    <cellStyle name="Normal 159 2 2" xfId="714" xr:uid="{22CE6823-A336-4C67-82AC-CB7788FB4AC4}"/>
    <cellStyle name="Normal 159 3" xfId="715" xr:uid="{50C41D7B-5EF4-4970-8BCF-FFEC902105F8}"/>
    <cellStyle name="Normal 159_CASH" xfId="716" xr:uid="{FF9BA9BB-8B84-49C7-AE47-4F53B80009DE}"/>
    <cellStyle name="Normal 16" xfId="717" xr:uid="{F5E266A3-B0D2-42FF-83F7-695CCE699715}"/>
    <cellStyle name="Normal 16 2" xfId="718" xr:uid="{0655F865-022A-4E16-A0C3-A4994DE7018C}"/>
    <cellStyle name="Normal 16 2 2" xfId="719" xr:uid="{BBFE5170-9AFE-4D2D-8C9F-7892B5A2893E}"/>
    <cellStyle name="Normal 16 2 2 2" xfId="720" xr:uid="{214F5BF7-233D-487A-B226-B11EE04E6316}"/>
    <cellStyle name="Normal 16 2 3" xfId="721" xr:uid="{9C6BEF51-14E6-4511-B40F-0E3769342782}"/>
    <cellStyle name="Normal 16 2 4" xfId="722" xr:uid="{AEC00D0A-D1E8-4852-879C-5F19D61A047D}"/>
    <cellStyle name="Normal 16 3" xfId="723" xr:uid="{B2213B2B-76A2-4F19-B67A-0C9063538EDD}"/>
    <cellStyle name="Normal 16 3 2" xfId="724" xr:uid="{F0356F5F-CC24-45F5-AF3D-80687ABB9C98}"/>
    <cellStyle name="Normal 16 4" xfId="725" xr:uid="{D7221422-7002-4BF2-99DB-7160B93DFA29}"/>
    <cellStyle name="Normal 16 5" xfId="726" xr:uid="{3854B144-FEA7-4F6D-A4D3-DF4FB57C681A}"/>
    <cellStyle name="Normal 16_CASH" xfId="727" xr:uid="{BB34B7DA-9823-44B0-8385-C5B2C5ACE13A}"/>
    <cellStyle name="Normal 160" xfId="728" xr:uid="{FD5E4620-6774-441E-A743-580C88631C49}"/>
    <cellStyle name="Normal 160 2" xfId="729" xr:uid="{279E2AAD-2BB0-4708-81FE-1F3BD5541CC6}"/>
    <cellStyle name="Normal 160 2 2" xfId="730" xr:uid="{E08C033B-056F-4B7A-9EA7-F0265808C52E}"/>
    <cellStyle name="Normal 160 3" xfId="731" xr:uid="{8A45DCDD-E392-40F0-AB7E-8D499B07C0A4}"/>
    <cellStyle name="Normal 160_CASH" xfId="732" xr:uid="{C957791D-3E2C-4BC3-8716-DE13BA77D012}"/>
    <cellStyle name="Normal 161" xfId="733" xr:uid="{6BD94C4F-C60D-47ED-95D9-9B5567690BFB}"/>
    <cellStyle name="Normal 161 2" xfId="734" xr:uid="{967CA244-AC8D-4A96-B4BB-6E70AA5CA929}"/>
    <cellStyle name="Normal 161 2 2" xfId="735" xr:uid="{9AEEF6D1-BAF6-4A42-A49A-ED26765D9F46}"/>
    <cellStyle name="Normal 161 3" xfId="736" xr:uid="{B418A3CB-76B7-4824-B08A-8A91A1299424}"/>
    <cellStyle name="Normal 161_CASH" xfId="737" xr:uid="{95810E9C-9655-483C-BA85-3C34A735D5B9}"/>
    <cellStyle name="Normal 162" xfId="738" xr:uid="{E677FD12-D9D2-480C-8D2F-63C7FC2A2607}"/>
    <cellStyle name="Normal 162 2" xfId="739" xr:uid="{900D89F9-1925-4ACE-B0FC-4096141BB711}"/>
    <cellStyle name="Normal 162 2 2" xfId="740" xr:uid="{8169EE30-697C-4FD1-926C-0CC1C65A98FC}"/>
    <cellStyle name="Normal 162 3" xfId="741" xr:uid="{BD541A3B-15F5-40D5-9854-9AB817ACDB77}"/>
    <cellStyle name="Normal 162_CASH" xfId="742" xr:uid="{E38A8887-A4C6-4479-BC3E-FF7E575EDB76}"/>
    <cellStyle name="Normal 163" xfId="743" xr:uid="{4C1F6B7D-3A71-46FF-A546-982BF3433229}"/>
    <cellStyle name="Normal 163 2" xfId="744" xr:uid="{1FD9CC85-6C04-4B45-8496-C8963012E674}"/>
    <cellStyle name="Normal 163 2 2" xfId="745" xr:uid="{7210EE06-1F0C-4EE2-ADCB-FCBAFEE54ED9}"/>
    <cellStyle name="Normal 163 3" xfId="746" xr:uid="{EA5C368E-75DC-4966-83E6-552A5737D6CD}"/>
    <cellStyle name="Normal 163_CASH" xfId="747" xr:uid="{AF5F9BD8-7ECE-411E-8157-CB45C96EB585}"/>
    <cellStyle name="Normal 164" xfId="748" xr:uid="{34222F05-C7EB-4145-9FC4-21EA7EEF158D}"/>
    <cellStyle name="Normal 164 2" xfId="749" xr:uid="{073A6B0F-036C-4B49-AA93-E2AB0FD5BBE0}"/>
    <cellStyle name="Normal 164 2 2" xfId="750" xr:uid="{5A1ACD10-C5D1-456B-A986-0053D80432D3}"/>
    <cellStyle name="Normal 164 3" xfId="751" xr:uid="{0A049247-8321-45CA-BE41-40505AAA5259}"/>
    <cellStyle name="Normal 164_CASH" xfId="752" xr:uid="{32645CC1-5C37-4D05-8F00-9A294647681D}"/>
    <cellStyle name="Normal 165" xfId="753" xr:uid="{C61610CA-37DC-49FC-B60B-FA059AE779EB}"/>
    <cellStyle name="Normal 165 2" xfId="754" xr:uid="{057FC443-AF53-494E-82F9-C1A96E3401B6}"/>
    <cellStyle name="Normal 165 2 2" xfId="755" xr:uid="{D0A10442-9487-4DFD-8C4E-51EA6FB2CA72}"/>
    <cellStyle name="Normal 165 3" xfId="756" xr:uid="{5702DC44-AEAC-4F56-A397-AB7462F5BD7E}"/>
    <cellStyle name="Normal 165_CASH" xfId="757" xr:uid="{B3E97985-11E3-4149-BCD4-5B88B468E93D}"/>
    <cellStyle name="Normal 166" xfId="758" xr:uid="{FDCD450E-2283-4C0A-9DC7-B66989EA035C}"/>
    <cellStyle name="Normal 166 2" xfId="759" xr:uid="{EEC965A8-71F1-479B-8575-06420500E2D5}"/>
    <cellStyle name="Normal 166 2 2" xfId="760" xr:uid="{BD42C20F-FFA3-4717-B4E6-3E0BD0981FA1}"/>
    <cellStyle name="Normal 166 3" xfId="761" xr:uid="{0832A720-53D4-44CF-9642-127BACA65D13}"/>
    <cellStyle name="Normal 166_CASH" xfId="762" xr:uid="{EDAB4AFE-F374-400F-B93C-FED3DBFB1E0C}"/>
    <cellStyle name="Normal 167" xfId="763" xr:uid="{A7203177-F15A-4123-90DD-2DA7B8F9BC45}"/>
    <cellStyle name="Normal 167 2" xfId="764" xr:uid="{9C7CE10A-1B10-4CF3-B990-70941DFD792A}"/>
    <cellStyle name="Normal 167_CASH" xfId="765" xr:uid="{06AEB936-20FE-48A6-AB4B-434CEBEE34ED}"/>
    <cellStyle name="Normal 168" xfId="766" xr:uid="{A15177E8-F5AA-41E4-8D93-D00C39783E5C}"/>
    <cellStyle name="Normal 168 2" xfId="767" xr:uid="{94C73432-10A1-436A-ABF7-79AF15EB36E8}"/>
    <cellStyle name="Normal 168_CASH" xfId="768" xr:uid="{6D863ED7-B438-4CBF-85A7-4BCA8CD8EAF8}"/>
    <cellStyle name="Normal 169" xfId="769" xr:uid="{FFE7AED4-3BC0-4E6F-A7DA-5F46B899BED5}"/>
    <cellStyle name="Normal 169 2" xfId="770" xr:uid="{DDF5C495-53AA-4FC0-B35E-F50865B5DEBA}"/>
    <cellStyle name="Normal 169_CASH" xfId="771" xr:uid="{9C5213C2-22AC-4D84-B0AD-BE96780BBB4D}"/>
    <cellStyle name="Normal 17" xfId="772" xr:uid="{89A5D6DE-0D5C-42E9-B57F-6FD99F0C48A2}"/>
    <cellStyle name="Normal 17 2" xfId="773" xr:uid="{AD1FE31B-A430-4851-8003-C713E1749293}"/>
    <cellStyle name="Normal 17 2 2" xfId="774" xr:uid="{E9A3E917-9704-4FA4-8869-0F7A9FFCD93D}"/>
    <cellStyle name="Normal 17 2 2 2" xfId="775" xr:uid="{23D904B3-1732-4DEB-AD05-63907D547BE9}"/>
    <cellStyle name="Normal 17 2 3" xfId="776" xr:uid="{D764F745-9021-48E1-A1CE-6593A4BC5942}"/>
    <cellStyle name="Normal 17 2 4" xfId="777" xr:uid="{AFB04D96-A122-4DA1-B434-B916047A5F3B}"/>
    <cellStyle name="Normal 17 3" xfId="778" xr:uid="{B968D13B-94E0-4085-B1C6-9F036143A1D3}"/>
    <cellStyle name="Normal 17 3 2" xfId="779" xr:uid="{C0E07F0C-627C-463E-AAD3-EBDAAB87E878}"/>
    <cellStyle name="Normal 17 4" xfId="780" xr:uid="{FDB6A46F-DACF-406D-90BC-CFC57ECA0D17}"/>
    <cellStyle name="Normal 17 5" xfId="781" xr:uid="{96AC4BF9-E1FD-4D75-83E3-B49520F5500B}"/>
    <cellStyle name="Normal 17_CASH" xfId="782" xr:uid="{0B63BE65-5A48-48A8-B7FE-E3EF8665DA25}"/>
    <cellStyle name="Normal 170" xfId="783" xr:uid="{CCF925C3-D63F-4478-A1EA-44A1BDA360A6}"/>
    <cellStyle name="Normal 170 2" xfId="784" xr:uid="{4888866E-F825-4AD5-BDF0-7C6CEC9C52A4}"/>
    <cellStyle name="Normal 170_CASH" xfId="785" xr:uid="{81AF350E-961C-4DBF-82A0-F29055D5BF1E}"/>
    <cellStyle name="Normal 171" xfId="786" xr:uid="{9C147B6F-8406-4B4C-8BF2-19B4079CF926}"/>
    <cellStyle name="Normal 171 2" xfId="787" xr:uid="{E86DB744-28BF-4374-B5DD-D9A6A9451DFB}"/>
    <cellStyle name="Normal 171_CASH" xfId="788" xr:uid="{85B95175-73AD-4B20-A436-D8B5009395B8}"/>
    <cellStyle name="Normal 172" xfId="789" xr:uid="{E70FAF73-C366-495D-AFCE-5F69E93E7382}"/>
    <cellStyle name="Normal 172 2" xfId="790" xr:uid="{CD7DF7E6-1A5E-446F-812E-257B893837C3}"/>
    <cellStyle name="Normal 172_CASH" xfId="791" xr:uid="{58B9E72E-17AD-4D93-BDA6-E18CD46E0435}"/>
    <cellStyle name="Normal 173" xfId="792" xr:uid="{09864AEF-78FA-4D41-AA10-AB097875534F}"/>
    <cellStyle name="Normal 173 2" xfId="793" xr:uid="{15E848B7-EEAA-4C54-954B-9436B4E097BD}"/>
    <cellStyle name="Normal 173_CASH" xfId="794" xr:uid="{CF2CAABF-60AC-4950-8213-D32081E2741D}"/>
    <cellStyle name="Normal 174" xfId="795" xr:uid="{F1B24897-D553-4361-8025-A09ACD1CDD5C}"/>
    <cellStyle name="Normal 174 2" xfId="796" xr:uid="{4C897363-4A93-43C7-A3BD-10142B53C732}"/>
    <cellStyle name="Normal 174_CASH" xfId="797" xr:uid="{E7E8B288-98A7-4EB9-9E75-5762A4B5E2C7}"/>
    <cellStyle name="Normal 175" xfId="798" xr:uid="{A23D855B-DD3D-4F8C-86C2-D4F8D1F0F881}"/>
    <cellStyle name="Normal 175 2" xfId="799" xr:uid="{7591A0E1-01C6-4FDB-8CE9-BE776FF38AF7}"/>
    <cellStyle name="Normal 175_CASH" xfId="800" xr:uid="{F1F8660F-29A7-4192-ADE2-A92906F5C877}"/>
    <cellStyle name="Normal 176" xfId="801" xr:uid="{B566BCE6-D789-4064-A006-C6B59E8C965E}"/>
    <cellStyle name="Normal 176 2" xfId="802" xr:uid="{855B74A5-67DA-4BC6-A097-92FFBBC35239}"/>
    <cellStyle name="Normal 176_CASH" xfId="803" xr:uid="{0F531834-ECF6-4267-8BC5-413C0541A86C}"/>
    <cellStyle name="Normal 177" xfId="804" xr:uid="{42525775-AA75-47EB-9032-6E9C8A4280B8}"/>
    <cellStyle name="Normal 177 2" xfId="805" xr:uid="{7664599A-0DBD-4BD5-A297-F614A6A933AA}"/>
    <cellStyle name="Normal 177_CASH" xfId="806" xr:uid="{242B644E-1591-4E3C-8719-01A76044F97A}"/>
    <cellStyle name="Normal 178" xfId="807" xr:uid="{6FCD24EA-15C8-4A3F-A8CB-8099AAD2DE2A}"/>
    <cellStyle name="Normal 178 2" xfId="808" xr:uid="{D679DA5B-6ECC-499D-BC29-749668F984AE}"/>
    <cellStyle name="Normal 178_CASH" xfId="809" xr:uid="{D820550E-0CA5-46A8-8527-C32C3DF76705}"/>
    <cellStyle name="Normal 179" xfId="810" xr:uid="{3D8D281F-4845-49B0-84D4-73387094DD64}"/>
    <cellStyle name="Normal 179 2" xfId="811" xr:uid="{178241B1-037B-42FA-880B-F887F16A62DB}"/>
    <cellStyle name="Normal 179_CASH" xfId="812" xr:uid="{4EB5901C-3E8B-40E1-9EED-8ED386D40A45}"/>
    <cellStyle name="Normal 18" xfId="813" xr:uid="{288EF363-2432-4A07-A38C-BB5499DE0B28}"/>
    <cellStyle name="Normal 18 2" xfId="814" xr:uid="{BC5CCC30-79CE-4F2C-B42E-A161DD6293F7}"/>
    <cellStyle name="Normal 18 2 2" xfId="815" xr:uid="{0EC80B6D-B4B8-4E68-B993-0E0235B273CF}"/>
    <cellStyle name="Normal 18 2 2 2" xfId="816" xr:uid="{B0CD653F-62B6-4118-8F19-99DCBB4124A2}"/>
    <cellStyle name="Normal 18 2 3" xfId="817" xr:uid="{A8E10CF6-5E3F-4793-B016-97A1C88DF3FE}"/>
    <cellStyle name="Normal 18 2 4" xfId="818" xr:uid="{2EBD2FC5-1198-4955-8E0D-F91E3A59AC30}"/>
    <cellStyle name="Normal 18 3" xfId="819" xr:uid="{72F9A4E5-A7F9-44A1-8C07-90D12575740E}"/>
    <cellStyle name="Normal 18 3 2" xfId="820" xr:uid="{2D922292-D0F4-4B7B-BFE3-7E7065C6A73F}"/>
    <cellStyle name="Normal 18 4" xfId="821" xr:uid="{2A23B6A8-0EA7-4F4D-83B8-2153634CB291}"/>
    <cellStyle name="Normal 18 5" xfId="822" xr:uid="{072B29F4-540B-4FD2-AFB5-CC68719A78CF}"/>
    <cellStyle name="Normal 18_CASH" xfId="823" xr:uid="{66C9BD9B-AA00-4A52-804C-E40F2F97ABFD}"/>
    <cellStyle name="Normal 180" xfId="824" xr:uid="{7E6A2512-E14D-4EA4-807C-B34EB4DA5538}"/>
    <cellStyle name="Normal 180 2" xfId="825" xr:uid="{39C25AFD-B7FE-4653-9E61-E323850E70C5}"/>
    <cellStyle name="Normal 180_CASH" xfId="826" xr:uid="{08889D2A-D2E0-47A6-8C94-A524639C499D}"/>
    <cellStyle name="Normal 181" xfId="827" xr:uid="{EAA260D2-9EC8-4FA1-9C32-2F3A7103EBEF}"/>
    <cellStyle name="Normal 181 2" xfId="828" xr:uid="{02F7DA17-C49E-4FB9-8D3F-160A7161E321}"/>
    <cellStyle name="Normal 181_CASH" xfId="829" xr:uid="{1A988820-9E30-400D-852B-A4312442EAC2}"/>
    <cellStyle name="Normal 182" xfId="830" xr:uid="{A27295ED-30A6-4C78-8708-38B605D5B9B2}"/>
    <cellStyle name="Normal 183" xfId="831" xr:uid="{0E7BA523-6080-4280-B001-F7705ED5CAF7}"/>
    <cellStyle name="Normal 184" xfId="832" xr:uid="{A8ACB597-8FAC-4C92-8464-2CC0894E1863}"/>
    <cellStyle name="Normal 185" xfId="833" xr:uid="{70443AD2-6F51-4881-919A-1335D7012CDD}"/>
    <cellStyle name="Normal 186" xfId="834" xr:uid="{545B4E17-5ED9-4FAA-80B3-4BAB7696A5DB}"/>
    <cellStyle name="Normal 187" xfId="835" xr:uid="{3F545C10-E0B6-4ECB-A54B-F3FCFA661D2F}"/>
    <cellStyle name="Normal 188" xfId="836" xr:uid="{B0938DD6-4E0D-4F20-BC83-B974A4EDFA89}"/>
    <cellStyle name="Normal 189" xfId="837" xr:uid="{C3DD65AA-95D3-4256-8F03-286E999AE54D}"/>
    <cellStyle name="Normal 19" xfId="838" xr:uid="{2225E00E-19B3-493E-B50D-5925652EC37A}"/>
    <cellStyle name="Normal 19 2" xfId="839" xr:uid="{B0BFEDB2-AACA-40ED-8894-0EB3BD64E055}"/>
    <cellStyle name="Normal 19 2 2" xfId="840" xr:uid="{AE12805D-172D-40D2-8192-F0C412FEC715}"/>
    <cellStyle name="Normal 19 2 2 2" xfId="841" xr:uid="{10B2EAC5-9FE6-4CCF-87BD-73B653F2D571}"/>
    <cellStyle name="Normal 19 2 3" xfId="842" xr:uid="{3EA14B13-79FB-4D49-8BFA-C10092C4E0BC}"/>
    <cellStyle name="Normal 19 2 4" xfId="843" xr:uid="{BC8815F3-91A2-4807-9EF4-4F263EB6309A}"/>
    <cellStyle name="Normal 19 3" xfId="844" xr:uid="{06602584-5030-4D2A-951D-9EB7473543DC}"/>
    <cellStyle name="Normal 19 3 2" xfId="845" xr:uid="{A8F56F94-5671-450B-BE2D-9445D40AE31A}"/>
    <cellStyle name="Normal 19 4" xfId="846" xr:uid="{BBDB1E4B-E8B4-4A93-B004-D864701C395E}"/>
    <cellStyle name="Normal 19 5" xfId="847" xr:uid="{152B321B-B67F-465B-B407-DD0FA4CC6B50}"/>
    <cellStyle name="Normal 19_CASH" xfId="848" xr:uid="{D7F6674B-264B-424D-AFA2-6B6AD46E5A4D}"/>
    <cellStyle name="Normal 190" xfId="849" xr:uid="{D1788EA6-4C03-408D-9BE6-1157B660A399}"/>
    <cellStyle name="Normal 191" xfId="850" xr:uid="{F47A4DE1-4852-4B55-A70D-407DAC9D6A7A}"/>
    <cellStyle name="Normal 192" xfId="851" xr:uid="{57C529F4-0A94-4331-90DC-E29985964953}"/>
    <cellStyle name="Normal 193" xfId="852" xr:uid="{3C787573-38F0-4014-AA11-CB6DC7E9B063}"/>
    <cellStyle name="Normal 194" xfId="853" xr:uid="{BB3FFBF9-BF38-4DA3-861E-4C192E4FCCE8}"/>
    <cellStyle name="Normal 195" xfId="854" xr:uid="{75FAB235-3C1D-43E0-964F-472C9F54D439}"/>
    <cellStyle name="Normal 196" xfId="855" xr:uid="{65321165-4AB4-4A4C-8697-CFB1C954B45C}"/>
    <cellStyle name="Normal 197" xfId="856" xr:uid="{FF171FCF-0421-41B4-8BB5-2E0C7F4FC637}"/>
    <cellStyle name="Normal 198" xfId="857" xr:uid="{3C362282-66A7-48AF-921B-EF8408273B3F}"/>
    <cellStyle name="Normal 199" xfId="858" xr:uid="{EC674AA5-0516-42B7-9410-1EF10874D960}"/>
    <cellStyle name="Normal 2" xfId="82" xr:uid="{3AD66527-B563-4099-AB95-7DB6C4BAB5CE}"/>
    <cellStyle name="Normal 2 10" xfId="860" xr:uid="{C4693AD2-F1FF-4F2E-BAA1-3927DEB0FAF1}"/>
    <cellStyle name="Normal 2 10 2" xfId="861" xr:uid="{4E0055FD-BACD-49E2-9038-E3E807895DE0}"/>
    <cellStyle name="Normal 2 10_CASH" xfId="862" xr:uid="{B741E68F-182F-466E-ABCC-9EBA7C618B29}"/>
    <cellStyle name="Normal 2 2" xfId="863" xr:uid="{D22B7FFC-E594-4095-A453-600E5467BE68}"/>
    <cellStyle name="Normal 2 2 2" xfId="864" xr:uid="{E9E4A1FC-0690-423F-958A-F7B074230CFE}"/>
    <cellStyle name="Normal 2 2 2 2" xfId="865" xr:uid="{0D9325A7-6E82-4906-9493-AB3826843764}"/>
    <cellStyle name="Normal 2 2 2 2 2" xfId="866" xr:uid="{5E949C02-2DF8-457C-8EED-E55C1A0641FC}"/>
    <cellStyle name="Normal 2 2 2 2_CASH" xfId="867" xr:uid="{A5D5CB36-D4A9-40FC-BF31-9EC6BA8761C3}"/>
    <cellStyle name="Normal 2 2 3" xfId="868" xr:uid="{D0379C6D-9914-4DF9-A36D-1EF2246ADCE1}"/>
    <cellStyle name="Normal 2 2 4" xfId="869" xr:uid="{329B4B3D-08D0-4CBF-8CB9-76E429517965}"/>
    <cellStyle name="Normal 2 2 4 2" xfId="870" xr:uid="{9AD92050-9654-4CB1-B3C2-8C2C2C7C6197}"/>
    <cellStyle name="Normal 2 2 4_CASH" xfId="871" xr:uid="{8C784776-7D83-43B0-9D9D-6CAF25F90F35}"/>
    <cellStyle name="Normal 2 3" xfId="872" xr:uid="{B60D4978-59AF-4030-8044-94B5E1F9FB9B}"/>
    <cellStyle name="Normal 2 3 2" xfId="873" xr:uid="{DA7D071A-5CFD-41D1-8636-A99E7BEF600A}"/>
    <cellStyle name="Normal 2 3 2 2" xfId="874" xr:uid="{9BEB78A8-8A13-4789-BCB7-D4559CBAF479}"/>
    <cellStyle name="Normal 2 3 2_CASH" xfId="875" xr:uid="{CD3FCF9F-F8BB-470E-ABA1-24A23ACC28BC}"/>
    <cellStyle name="Normal 2 4" xfId="876" xr:uid="{3847095C-4665-4273-88C6-918BE2233B72}"/>
    <cellStyle name="Normal 2 4 2" xfId="877" xr:uid="{7C3F9165-256C-4D14-99E9-5573D2E10990}"/>
    <cellStyle name="Normal 2 4 3" xfId="878" xr:uid="{728C2D33-7D04-452D-A196-D6C6EABB00E3}"/>
    <cellStyle name="Normal 2 4_CASH" xfId="879" xr:uid="{0704AA20-267C-475C-A6E3-D28FC254495F}"/>
    <cellStyle name="Normal 2 5" xfId="880" xr:uid="{F31E5ACE-0A38-4DEE-A784-435D16B58B84}"/>
    <cellStyle name="Normal 2 6" xfId="881" xr:uid="{D673E124-E0DA-4970-A06A-54CD81FBA00D}"/>
    <cellStyle name="Normal 2_CONSOL DATA" xfId="859" xr:uid="{69A607D8-2ECB-4A19-8959-C05409C53365}"/>
    <cellStyle name="Normal 20" xfId="882" xr:uid="{BE40A5A7-480B-4895-AF41-6F5A53F452B5}"/>
    <cellStyle name="Normal 20 2" xfId="883" xr:uid="{079A163C-A4FE-4573-84DB-C10CF016F883}"/>
    <cellStyle name="Normal 20 2 2" xfId="884" xr:uid="{A5BC79CB-319D-4655-92DD-ED6EA930B924}"/>
    <cellStyle name="Normal 20 2 2 2" xfId="885" xr:uid="{2AC55261-D6BD-4FBE-87FD-D95EF0C002D9}"/>
    <cellStyle name="Normal 20 2 3" xfId="886" xr:uid="{259F24C5-3F09-4A7E-A191-2B22F73B0BBB}"/>
    <cellStyle name="Normal 20 2 4" xfId="887" xr:uid="{1B8D61F6-9C1E-44CC-89E1-50BB1D8A9DB1}"/>
    <cellStyle name="Normal 20 3" xfId="888" xr:uid="{C1175F74-0A0F-48AD-A5E7-8B43F6FC146D}"/>
    <cellStyle name="Normal 20 3 2" xfId="889" xr:uid="{8DF1C306-5472-40BD-86EE-E80AD01DA1F9}"/>
    <cellStyle name="Normal 20 4" xfId="890" xr:uid="{4D17D8B1-AAFC-48A9-8DAF-25E830C29E5A}"/>
    <cellStyle name="Normal 20 5" xfId="891" xr:uid="{56449B23-36CA-4FDB-B943-0B9AEDF89CED}"/>
    <cellStyle name="Normal 20_CASH" xfId="892" xr:uid="{B8E958C6-A257-478D-AE25-4192F28ED795}"/>
    <cellStyle name="Normal 200" xfId="893" xr:uid="{E852EC7F-DF53-4D41-A26B-994D12050427}"/>
    <cellStyle name="Normal 201" xfId="894" xr:uid="{FB302AF6-068E-407F-8DDA-C462F5F8767A}"/>
    <cellStyle name="Normal 202" xfId="895" xr:uid="{4A19EFA3-DFB2-49B9-BC29-8018E10F395A}"/>
    <cellStyle name="Normal 203" xfId="896" xr:uid="{AA439BA2-514B-4213-94D4-5E7CE8586251}"/>
    <cellStyle name="Normal 204" xfId="897" xr:uid="{4D9B1807-814B-4D6A-8121-034B0DD49DBF}"/>
    <cellStyle name="Normal 205" xfId="898" xr:uid="{5B614A23-D494-4206-92B0-7663CC5CA2F8}"/>
    <cellStyle name="Normal 206" xfId="899" xr:uid="{7A772C37-6BAF-45AA-9392-000392E47A3E}"/>
    <cellStyle name="Normal 207" xfId="900" xr:uid="{8AA36FE6-4704-468F-848E-271DAB851503}"/>
    <cellStyle name="Normal 208" xfId="901" xr:uid="{B39F6DD6-3736-4BD0-AA1C-5EAC7FCB45C7}"/>
    <cellStyle name="Normal 209" xfId="902" xr:uid="{611E4D67-500B-445A-B9E4-C9BCFD0C73E6}"/>
    <cellStyle name="Normal 21" xfId="903" xr:uid="{7944C7E5-F79D-4A19-B0DA-1C7D70950166}"/>
    <cellStyle name="Normal 21 2" xfId="904" xr:uid="{E373D882-8FB1-41B9-837C-57A2BD540BFA}"/>
    <cellStyle name="Normal 21 2 2" xfId="905" xr:uid="{B423EAAE-AE56-4D44-85D6-892A4961DA81}"/>
    <cellStyle name="Normal 21 2 2 2" xfId="906" xr:uid="{B8832764-1979-4FA4-A1A8-668F72CE8E4D}"/>
    <cellStyle name="Normal 21 2 3" xfId="907" xr:uid="{9D4C82FD-3010-4781-92F9-413D106A2F43}"/>
    <cellStyle name="Normal 21 2 4" xfId="908" xr:uid="{701D89FE-5378-4B41-9942-0E2604EF4502}"/>
    <cellStyle name="Normal 21 3" xfId="909" xr:uid="{412DF8F5-ED22-41D4-A1C3-EE7D4260F433}"/>
    <cellStyle name="Normal 21 3 2" xfId="910" xr:uid="{514D7127-6F13-48DC-A4FD-90D7404D44D1}"/>
    <cellStyle name="Normal 21 4" xfId="911" xr:uid="{E81F15DD-42C6-4B84-AC9A-203D6D260A0C}"/>
    <cellStyle name="Normal 21 5" xfId="912" xr:uid="{C564443F-002E-45C1-9818-B433D9DA9D88}"/>
    <cellStyle name="Normal 21_CASH" xfId="913" xr:uid="{3C5562E1-68B3-4DA6-A7D7-5A6AC60CBE41}"/>
    <cellStyle name="Normal 210" xfId="914" xr:uid="{13ECF701-46B0-4059-822C-D3FA234AD89E}"/>
    <cellStyle name="Normal 211" xfId="915" xr:uid="{CC0BE701-47A5-48FA-916B-7CFF5E29E442}"/>
    <cellStyle name="Normal 212" xfId="916" xr:uid="{82C31776-430E-4827-A875-D45B8C0BC4F2}"/>
    <cellStyle name="Normal 213" xfId="917" xr:uid="{8888F235-8FDF-4191-B7DE-8362C042323C}"/>
    <cellStyle name="Normal 214" xfId="918" xr:uid="{9B8F5EF0-C7BC-4F12-878F-52F72410F845}"/>
    <cellStyle name="Normal 215" xfId="919" xr:uid="{7222258C-8E6E-4C44-B90F-39E1D11A90A0}"/>
    <cellStyle name="Normal 216" xfId="920" xr:uid="{3A765E15-A3C3-454F-9BB0-52D8EF285EE1}"/>
    <cellStyle name="Normal 217" xfId="921" xr:uid="{70C00C99-051E-4CEB-92CD-C85E7A15DC6A}"/>
    <cellStyle name="Normal 218" xfId="922" xr:uid="{D5577A90-78BB-4A68-8735-9764B1ADCEBA}"/>
    <cellStyle name="Normal 219" xfId="923" xr:uid="{7A3BD7F7-29D9-4AC8-B47F-79E3335E2938}"/>
    <cellStyle name="Normal 22" xfId="924" xr:uid="{BC3A2481-F409-48D3-B0B8-864A1AC5C64A}"/>
    <cellStyle name="Normal 22 2" xfId="925" xr:uid="{EB77E37B-7E42-4AE4-82D6-12CE390215E5}"/>
    <cellStyle name="Normal 22 2 2" xfId="926" xr:uid="{D5EB9CAC-48DD-493E-A7F9-4B0DD01B3547}"/>
    <cellStyle name="Normal 22 2 2 2" xfId="927" xr:uid="{40FCB0B9-D669-4871-9946-D641DA06B2A7}"/>
    <cellStyle name="Normal 22 2 3" xfId="928" xr:uid="{D39E6DCB-0870-4EC3-B6C5-BBFDA627BC8C}"/>
    <cellStyle name="Normal 22 2 4" xfId="929" xr:uid="{455F9E5D-1237-4FF2-87F3-09BF5E22963C}"/>
    <cellStyle name="Normal 22 3" xfId="930" xr:uid="{E3F353A9-6297-48BC-B97F-B27A9D40798A}"/>
    <cellStyle name="Normal 22 3 2" xfId="931" xr:uid="{3E03D113-4F42-47E1-9C41-8192DE5D2425}"/>
    <cellStyle name="Normal 22 4" xfId="932" xr:uid="{622E0CEC-4146-4688-9DD7-7DB6EFA62760}"/>
    <cellStyle name="Normal 22 5" xfId="933" xr:uid="{DB1F95DC-DF35-4C5D-A930-DFBDD7F0B777}"/>
    <cellStyle name="Normal 22_CASH" xfId="934" xr:uid="{841730BB-EAF7-4750-827D-5E302A523BCE}"/>
    <cellStyle name="Normal 220" xfId="935" xr:uid="{5D70FCFB-ADBC-4C7C-84CA-130CBD3E840C}"/>
    <cellStyle name="Normal 221" xfId="936" xr:uid="{0439B9F5-F313-4D8A-8AD5-DEFDC2BAA922}"/>
    <cellStyle name="Normal 222" xfId="937" xr:uid="{A6D9F456-17AC-4590-BCFF-2C8A1535868E}"/>
    <cellStyle name="Normal 223" xfId="938" xr:uid="{742A9C3C-2602-45A3-AEEE-647254390257}"/>
    <cellStyle name="Normal 224" xfId="939" xr:uid="{55E5BAD5-2A44-4E8E-A913-949B19D072F7}"/>
    <cellStyle name="Normal 225" xfId="940" xr:uid="{1958313F-50F1-40F9-9441-4E65BA32C4E7}"/>
    <cellStyle name="Normal 226" xfId="941" xr:uid="{A0C07CB5-8416-4F02-9AE2-6DA8FE6F0D02}"/>
    <cellStyle name="Normal 227" xfId="942" xr:uid="{606CC2D6-47AB-4034-AA12-00940705CCB6}"/>
    <cellStyle name="Normal 228" xfId="943" xr:uid="{1D8F9F90-85EC-4041-B130-DB687A6009DA}"/>
    <cellStyle name="Normal 229" xfId="944" xr:uid="{4A2C628B-8840-4986-969A-258A43382B86}"/>
    <cellStyle name="Normal 23" xfId="945" xr:uid="{A4D310FD-02AF-484C-8C40-E8E811993487}"/>
    <cellStyle name="Normal 23 2" xfId="946" xr:uid="{022B9CB4-27EC-4C87-AF6B-7084C2FA3126}"/>
    <cellStyle name="Normal 23 2 2" xfId="947" xr:uid="{92ED6EE3-0D67-4C61-BAF0-432CED6A1AF6}"/>
    <cellStyle name="Normal 23 2 2 2" xfId="948" xr:uid="{4402CE60-BD9C-4B0F-BE9C-9D7524802729}"/>
    <cellStyle name="Normal 23 2 3" xfId="949" xr:uid="{9BBB8B03-8C9B-47F9-8222-42848914DDBA}"/>
    <cellStyle name="Normal 23 2 4" xfId="950" xr:uid="{3A8CEDAF-6E3E-4DE8-A095-ECB7EA29C5DC}"/>
    <cellStyle name="Normal 23 3" xfId="951" xr:uid="{2C7E0751-0D8C-4AE1-8A0A-D1CAAED13AC8}"/>
    <cellStyle name="Normal 23 3 2" xfId="952" xr:uid="{D332C7BF-92D7-4BA3-B787-315FE4F1AA53}"/>
    <cellStyle name="Normal 23 4" xfId="953" xr:uid="{ACE4ED75-E15B-4913-96D8-279E03EB9910}"/>
    <cellStyle name="Normal 23 5" xfId="954" xr:uid="{3EE42F7B-C871-44F8-8DFC-764F33908D13}"/>
    <cellStyle name="Normal 23_CASH" xfId="955" xr:uid="{7F65CD2B-2BB1-43BD-99D1-290613375B64}"/>
    <cellStyle name="Normal 230" xfId="956" xr:uid="{D1B13371-A0D1-4DE3-9159-10E9CBEAA1C6}"/>
    <cellStyle name="Normal 231" xfId="957" xr:uid="{47E07C2C-E37A-45FE-9D9F-5D1C26E9D642}"/>
    <cellStyle name="Normal 232" xfId="958" xr:uid="{847FEB60-7B78-435C-B4A9-AB9EB8D03D98}"/>
    <cellStyle name="Normal 233" xfId="959" xr:uid="{0C61F7E2-710A-4D17-B418-502395005BE5}"/>
    <cellStyle name="Normal 234" xfId="960" xr:uid="{D4775E2B-B6AF-4F83-A0B1-C48255B10450}"/>
    <cellStyle name="Normal 235" xfId="961" xr:uid="{B690BB6A-C81E-47DA-9158-2DA68C5E8D85}"/>
    <cellStyle name="Normal 236" xfId="962" xr:uid="{A1744C92-074B-475F-8CDF-41C5ED1438F8}"/>
    <cellStyle name="Normal 237" xfId="963" xr:uid="{4C6FA378-1216-41B4-AB20-2E0DFB6BDF82}"/>
    <cellStyle name="Normal 238" xfId="964" xr:uid="{FFE2526E-14CD-4B4D-8051-9A841A219538}"/>
    <cellStyle name="Normal 239" xfId="965" xr:uid="{20DC3473-57F6-4A59-B224-DBEE648E69F7}"/>
    <cellStyle name="Normal 24" xfId="966" xr:uid="{7C98790C-1F79-48B4-83C0-BAAE7468F39B}"/>
    <cellStyle name="Normal 24 2" xfId="967" xr:uid="{DFCDD52A-BAF9-4782-8FEE-98E352D525C3}"/>
    <cellStyle name="Normal 24 2 2" xfId="968" xr:uid="{4B0AA073-C57D-4871-9EF7-C078ECE223B9}"/>
    <cellStyle name="Normal 24 2 2 2" xfId="969" xr:uid="{E54F8D28-06C8-44CB-AC78-A2F986278638}"/>
    <cellStyle name="Normal 24 2 3" xfId="970" xr:uid="{7C2EAADF-B6F3-4D37-9BA4-A8D998832BC6}"/>
    <cellStyle name="Normal 24 2 4" xfId="971" xr:uid="{CC5C02AB-C563-409B-9DF6-282BD7AD9852}"/>
    <cellStyle name="Normal 24 3" xfId="972" xr:uid="{150B5B7F-4DB8-4973-8FC9-FF1910524514}"/>
    <cellStyle name="Normal 24 3 2" xfId="973" xr:uid="{FF4FC436-80CE-417F-82C2-13EAD7477D2F}"/>
    <cellStyle name="Normal 24 4" xfId="974" xr:uid="{B7E5620C-7055-4CF9-985A-7EFB5B121DAF}"/>
    <cellStyle name="Normal 24 5" xfId="975" xr:uid="{441E0AD6-1C8C-490F-8AF5-554A748A7BCE}"/>
    <cellStyle name="Normal 24_CASH" xfId="976" xr:uid="{8DF6D2EE-9ACD-4DB8-9C47-CAC240051EFD}"/>
    <cellStyle name="Normal 240" xfId="977" xr:uid="{A8D9C5DC-6611-4119-8597-76D74EF8BA35}"/>
    <cellStyle name="Normal 241" xfId="978" xr:uid="{3A84768B-8AED-4BBE-898C-92BCC731F11A}"/>
    <cellStyle name="Normal 242" xfId="979" xr:uid="{BBB8B3D1-9D70-43F6-ACEE-4D55BAF175D0}"/>
    <cellStyle name="Normal 243" xfId="980" xr:uid="{F94DF854-F974-4944-AAC9-D44E3E234FEF}"/>
    <cellStyle name="Normal 244" xfId="981" xr:uid="{C49E7DA7-9E38-46B7-873F-4013927CF4BA}"/>
    <cellStyle name="Normal 245" xfId="982" xr:uid="{C94C839B-C66D-4D65-B10C-383768D29C6A}"/>
    <cellStyle name="Normal 246" xfId="983" xr:uid="{8832BEC7-90BC-4E00-9F5A-0E9639D5FC1E}"/>
    <cellStyle name="Normal 247" xfId="984" xr:uid="{75107692-34EB-409A-A537-813FF6372E90}"/>
    <cellStyle name="Normal 248" xfId="985" xr:uid="{D5D01974-3985-4E9C-9180-E7CA98967706}"/>
    <cellStyle name="Normal 249" xfId="986" xr:uid="{4950BBA6-6327-44BA-BE44-46A47D5CBC37}"/>
    <cellStyle name="Normal 25" xfId="987" xr:uid="{CC271817-F461-4780-BCDA-6C2CEBCCE5B2}"/>
    <cellStyle name="Normal 25 2" xfId="988" xr:uid="{F3FAB777-EF96-4838-BC62-999934572CAE}"/>
    <cellStyle name="Normal 25 2 2" xfId="989" xr:uid="{4DE80F85-E812-47BB-BA8E-3BE450C00B17}"/>
    <cellStyle name="Normal 25 2 2 2" xfId="990" xr:uid="{3F6D0462-D896-4EA4-93B7-F328225FA854}"/>
    <cellStyle name="Normal 25 2 3" xfId="991" xr:uid="{314B30F9-D486-4AF0-A407-48441F05EDB3}"/>
    <cellStyle name="Normal 25 2 4" xfId="992" xr:uid="{2DD06CFF-98F4-4528-A631-D44A1D23C390}"/>
    <cellStyle name="Normal 25 3" xfId="993" xr:uid="{26CD58B9-BFEF-4247-A6CF-BF1E67DED5B3}"/>
    <cellStyle name="Normal 25 3 2" xfId="994" xr:uid="{B889005D-42C1-4AFF-8C6A-30F0FE214B76}"/>
    <cellStyle name="Normal 25 4" xfId="995" xr:uid="{88D9B58E-930C-4625-9268-B8D07D48B3BE}"/>
    <cellStyle name="Normal 25 5" xfId="996" xr:uid="{D14C015C-4701-4DE4-8CA9-346312D8501C}"/>
    <cellStyle name="Normal 25_CASH" xfId="997" xr:uid="{A6D6033C-9C15-403E-857D-C9BA93F53538}"/>
    <cellStyle name="Normal 250" xfId="998" xr:uid="{3D3C3E62-2FBF-4798-8362-653A92E9EE49}"/>
    <cellStyle name="Normal 251" xfId="999" xr:uid="{52981835-B893-4A4E-952D-34B29E18EB4C}"/>
    <cellStyle name="Normal 252" xfId="1000" xr:uid="{92593300-A30B-428B-B327-F8F2C6FBB99C}"/>
    <cellStyle name="Normal 253" xfId="1001" xr:uid="{440D638A-AD67-413A-91BC-1461DD5C4DF0}"/>
    <cellStyle name="Normal 254" xfId="1002" xr:uid="{9287554D-E587-4E76-B046-76EA5BD0B668}"/>
    <cellStyle name="Normal 255" xfId="1003" xr:uid="{DBEB6EC8-5C85-4B80-9B65-6D138DB3ED36}"/>
    <cellStyle name="Normal 256" xfId="1004" xr:uid="{CD5DF52C-70F8-4699-9B52-37F76CB83A20}"/>
    <cellStyle name="Normal 257" xfId="1005" xr:uid="{64D241AE-645B-40C2-98E9-E83055C8C10B}"/>
    <cellStyle name="Normal 258" xfId="1006" xr:uid="{2E617B55-29E9-4025-9884-3E2291ABD4FB}"/>
    <cellStyle name="Normal 259" xfId="1007" xr:uid="{756DE89A-98ED-4C97-B0D0-1A18EB619B3B}"/>
    <cellStyle name="Normal 26" xfId="1008" xr:uid="{92C18C2A-5A0C-458C-B204-9DBDB4310D52}"/>
    <cellStyle name="Normal 26 2" xfId="1009" xr:uid="{F7B0C052-930F-4BDA-9A52-EC2123F3FF57}"/>
    <cellStyle name="Normal 26 2 2" xfId="1010" xr:uid="{8C5BC3B7-0516-4CE4-8645-6F81DF3AD555}"/>
    <cellStyle name="Normal 26 2 2 2" xfId="1011" xr:uid="{3677EE70-8F10-42CD-BC66-1751C1FB379A}"/>
    <cellStyle name="Normal 26 2 3" xfId="1012" xr:uid="{25A0FCB2-20E3-4C84-A5A4-A8D1DB541DC5}"/>
    <cellStyle name="Normal 26 2 4" xfId="1013" xr:uid="{324E3881-FB29-4163-AC19-68F01CD698AC}"/>
    <cellStyle name="Normal 26 3" xfId="1014" xr:uid="{702C085D-3EEE-48D1-908F-A78C1216B613}"/>
    <cellStyle name="Normal 26 3 2" xfId="1015" xr:uid="{BC61C7D6-2C8C-4092-BC61-BCC456C4863F}"/>
    <cellStyle name="Normal 26 4" xfId="1016" xr:uid="{F5AD0887-A094-45E7-AB1B-9C43EE258960}"/>
    <cellStyle name="Normal 26 5" xfId="1017" xr:uid="{25882FD6-FB22-46C9-9ECE-39457A3C9812}"/>
    <cellStyle name="Normal 26_CASH" xfId="1018" xr:uid="{F0B7B9B6-DEFA-4A78-AECC-DECB0BAD43A4}"/>
    <cellStyle name="Normal 260" xfId="4" xr:uid="{A487D799-6F3A-435D-B610-4F9562861602}"/>
    <cellStyle name="Normal 261" xfId="1697" xr:uid="{0D4686D3-D165-46CE-9AD6-3A547AC728C0}"/>
    <cellStyle name="Normal 27" xfId="1019" xr:uid="{978E6D8E-5549-4E83-ADC8-B109104CD7CB}"/>
    <cellStyle name="Normal 28" xfId="1020" xr:uid="{153EABC4-9DD6-4FAD-A2B5-516207923076}"/>
    <cellStyle name="Normal 28 2" xfId="1021" xr:uid="{F4304CDB-94B5-456C-AECB-58E661AAB7EE}"/>
    <cellStyle name="Normal 28 2 2" xfId="1022" xr:uid="{0333257C-26D9-4BB3-BF99-A50DD5AE93FD}"/>
    <cellStyle name="Normal 28 2 2 2" xfId="1023" xr:uid="{2121353D-F9D7-4DC1-92EF-E207C44BE772}"/>
    <cellStyle name="Normal 28 2 3" xfId="1024" xr:uid="{C18CD028-B7AB-4E13-A234-7A1E1C351E85}"/>
    <cellStyle name="Normal 28 2 4" xfId="1025" xr:uid="{B543E253-F2DD-4D5C-9C23-FA7523BEDB8E}"/>
    <cellStyle name="Normal 28 3" xfId="1026" xr:uid="{5B133706-F8F8-4AC7-A830-F7D6421602C1}"/>
    <cellStyle name="Normal 28 3 2" xfId="1027" xr:uid="{852BED3D-0922-4AF4-870A-773CE8420E28}"/>
    <cellStyle name="Normal 28 4" xfId="1028" xr:uid="{7839AB21-344E-450B-AB25-A1EC307B4045}"/>
    <cellStyle name="Normal 28 5" xfId="1029" xr:uid="{FAF62AF3-DD52-4600-A14E-8C61F3ED2A82}"/>
    <cellStyle name="Normal 28_CASH" xfId="1030" xr:uid="{4BAD44B6-3D6B-437D-8C46-6EBC670F8143}"/>
    <cellStyle name="Normal 29" xfId="1031" xr:uid="{EE35A8DB-6A02-47D7-855B-FB03D50FAB0C}"/>
    <cellStyle name="Normal 29 2" xfId="1032" xr:uid="{CBBF70C0-8282-4AFC-9DE6-E3465F81347D}"/>
    <cellStyle name="Normal 29 2 2" xfId="1033" xr:uid="{493096AE-D3D3-446D-88CE-59E2E0A663CE}"/>
    <cellStyle name="Normal 29 2 2 2" xfId="1034" xr:uid="{0AD93A62-8388-46C8-844D-7EA614045D1F}"/>
    <cellStyle name="Normal 29 2 3" xfId="1035" xr:uid="{A936C47E-11B2-4DA5-93A1-7899EE6BE711}"/>
    <cellStyle name="Normal 29 2 4" xfId="1036" xr:uid="{41EAD1E3-4E39-4907-AD85-E9575596E421}"/>
    <cellStyle name="Normal 29 3" xfId="1037" xr:uid="{730F8037-4BEC-405A-83C4-E5B30536FE41}"/>
    <cellStyle name="Normal 29 3 2" xfId="1038" xr:uid="{688B8938-72D7-4D73-B926-ABA127EA21CB}"/>
    <cellStyle name="Normal 29 4" xfId="1039" xr:uid="{11109F4E-41C4-4A49-AD56-DD396C99411D}"/>
    <cellStyle name="Normal 29 5" xfId="1040" xr:uid="{1AE6F91D-9ADB-484C-AE33-70979DE1C7E8}"/>
    <cellStyle name="Normal 29_CASH" xfId="1041" xr:uid="{60EDFAB1-CCA1-4147-992D-FF12AC714716}"/>
    <cellStyle name="Normal 3" xfId="83" xr:uid="{4A2CCA56-8C6F-4016-BE9C-8E186C8821EA}"/>
    <cellStyle name="Normal 3 10" xfId="1043" xr:uid="{B49E13F0-0655-4924-9C8A-C391EC95064A}"/>
    <cellStyle name="Normal 3 11" xfId="1044" xr:uid="{3482B7D9-498D-4A45-B1F4-8C63BF8708AD}"/>
    <cellStyle name="Normal 3 12" xfId="1045" xr:uid="{D1578367-4C8D-4B99-81AC-16A8A1560CFE}"/>
    <cellStyle name="Normal 3 13" xfId="1046" xr:uid="{FC2CD1DB-22C0-4ABF-9BF9-2FB9E714FCF3}"/>
    <cellStyle name="Normal 3 14" xfId="1047" xr:uid="{60AAE1A2-0D86-4481-A79E-2F9027E63F0C}"/>
    <cellStyle name="Normal 3 15" xfId="1048" xr:uid="{11B585A6-6F5B-43A0-B760-A2802BDA86ED}"/>
    <cellStyle name="Normal 3 16" xfId="1049" xr:uid="{620CB15A-6585-4B32-8929-45C4E874B54C}"/>
    <cellStyle name="Normal 3 17" xfId="1050" xr:uid="{9799F50C-4DE6-47BC-94B4-978E55DCB4F6}"/>
    <cellStyle name="Normal 3 18" xfId="1051" xr:uid="{3B5C9FB0-05E8-4EA4-BDB1-6DBE89E17BA1}"/>
    <cellStyle name="Normal 3 19" xfId="1052" xr:uid="{6437A3DB-4306-44A7-B7F8-AC0DEF7E0784}"/>
    <cellStyle name="Normal 3 2" xfId="1053" xr:uid="{8170DADB-919B-4BF7-94F9-F8C08DECA64A}"/>
    <cellStyle name="Normal 3 2 10" xfId="1054" xr:uid="{F9E4D0B9-8406-48F0-A807-7922942D1518}"/>
    <cellStyle name="Normal 3 2 11" xfId="1055" xr:uid="{F64C09DC-732D-4006-B7CF-C679274F8A3F}"/>
    <cellStyle name="Normal 3 2 12" xfId="1056" xr:uid="{4E51DBBE-CDB0-4D84-BBA8-4A31EBE6FD22}"/>
    <cellStyle name="Normal 3 2 13" xfId="1057" xr:uid="{0393B004-ECAE-41D6-91FD-007E8D9E48FD}"/>
    <cellStyle name="Normal 3 2 14" xfId="1058" xr:uid="{C303A57B-99C5-4AB4-A85B-D81EC2819B4B}"/>
    <cellStyle name="Normal 3 2 15" xfId="1059" xr:uid="{0510F3D3-7518-49DD-9A6B-3F877283AAE2}"/>
    <cellStyle name="Normal 3 2 16" xfId="1060" xr:uid="{86252A0D-5521-4CCE-AB55-25F96E6344AF}"/>
    <cellStyle name="Normal 3 2 17" xfId="1061" xr:uid="{C4A43BCD-0F88-4787-B84D-3D8B8A995F64}"/>
    <cellStyle name="Normal 3 2 18" xfId="1062" xr:uid="{1DBBD2B1-DD30-4FEB-B996-DADA1362E111}"/>
    <cellStyle name="Normal 3 2 19" xfId="1063" xr:uid="{D03FC5C4-3EDB-46BA-881B-E27072B745F7}"/>
    <cellStyle name="Normal 3 2 2" xfId="1064" xr:uid="{70B248E6-DC33-4141-AFF1-C46FFA326851}"/>
    <cellStyle name="Normal 3 2 2 2" xfId="1065" xr:uid="{FAD49BBD-1954-45C0-9B13-526B59BA1489}"/>
    <cellStyle name="Normal 3 2 20" xfId="3" xr:uid="{FF82A60B-1A36-42AB-9D2B-F1D71B36B313}"/>
    <cellStyle name="Normal 3 2 3" xfId="1066" xr:uid="{1491ED9B-9929-4BE7-B8C8-ED6EA220DAA3}"/>
    <cellStyle name="Normal 3 2 4" xfId="1067" xr:uid="{FC9D4454-8390-4695-890B-EDD972AAEC4D}"/>
    <cellStyle name="Normal 3 2 5" xfId="1068" xr:uid="{76DFA78D-C4CC-449A-A872-31860C1DE5EC}"/>
    <cellStyle name="Normal 3 2 6" xfId="1069" xr:uid="{5980FA1F-894C-48DA-94F6-779E92123504}"/>
    <cellStyle name="Normal 3 2 7" xfId="1070" xr:uid="{46E1FA53-4B0A-4D3A-B467-7CB0CF81F765}"/>
    <cellStyle name="Normal 3 2 8" xfId="1071" xr:uid="{7E2429C6-6DB1-4420-86AA-BFD3D08FCA13}"/>
    <cellStyle name="Normal 3 2 9" xfId="1072" xr:uid="{0D5B948B-C7BC-49F6-B10B-6662E6E1950A}"/>
    <cellStyle name="Normal 3 20" xfId="1073" xr:uid="{B5974336-CB78-43CA-8616-24045E658C43}"/>
    <cellStyle name="Normal 3 3" xfId="1074" xr:uid="{09889DB6-ACD1-4446-B5E1-252A7868F884}"/>
    <cellStyle name="Normal 3 3 2" xfId="1075" xr:uid="{E65427B8-2EEF-49E1-B5D9-5E77B8499180}"/>
    <cellStyle name="Normal 3 4" xfId="1076" xr:uid="{24360530-EC36-47AC-9167-72D9FF0D17CC}"/>
    <cellStyle name="Normal 3 4 2" xfId="1077" xr:uid="{407F3B9D-91AE-44DA-839C-883B5BCDB65E}"/>
    <cellStyle name="Normal 3 4 3" xfId="1078" xr:uid="{8EA520F3-82B8-4628-ABC5-024BB5E53372}"/>
    <cellStyle name="Normal 3 4_CASH" xfId="1079" xr:uid="{828E573E-CC78-4027-B107-9FBA7181EA13}"/>
    <cellStyle name="Normal 3 5" xfId="1080" xr:uid="{37523BBA-226D-43E1-95E8-3CFE9E5DB6DD}"/>
    <cellStyle name="Normal 3 6" xfId="1081" xr:uid="{85EB76DF-06E9-42F5-843E-F347676FE3CF}"/>
    <cellStyle name="Normal 3 7" xfId="1082" xr:uid="{04DCB78E-C741-4381-BFD9-B3C495B3C4CF}"/>
    <cellStyle name="Normal 3 8" xfId="1083" xr:uid="{D58B94A4-837D-476E-867D-4995EB5FB3D4}"/>
    <cellStyle name="Normal 3 9" xfId="1084" xr:uid="{6C23C0CF-3912-48D6-9B79-17A1C0EF977E}"/>
    <cellStyle name="Normal 3_CONSOL DATA" xfId="1042" xr:uid="{83069EE4-1783-4215-A4D1-C3EFF7560D31}"/>
    <cellStyle name="Normal 30" xfId="1085" xr:uid="{37655F5D-8DB0-4BD6-815C-B865BF39C5D8}"/>
    <cellStyle name="Normal 30 2" xfId="1086" xr:uid="{5499F20D-813B-4214-B73D-7A1E2B76141C}"/>
    <cellStyle name="Normal 30 2 2" xfId="1087" xr:uid="{19554823-CFCC-4473-B7A9-ABECB85BE32D}"/>
    <cellStyle name="Normal 30 2 2 2" xfId="1088" xr:uid="{8E5388E0-0A99-4FD0-BF20-D3010FD0CC80}"/>
    <cellStyle name="Normal 30 2 3" xfId="1089" xr:uid="{3A1D6261-4416-4865-B6BA-00091A68FF4C}"/>
    <cellStyle name="Normal 30 2 4" xfId="1090" xr:uid="{62168AD7-20D1-4711-9CCE-FD25712E50BA}"/>
    <cellStyle name="Normal 30 3" xfId="1091" xr:uid="{332FC662-3E5C-4FD5-9C4A-082DAB9F5133}"/>
    <cellStyle name="Normal 30 3 2" xfId="1092" xr:uid="{059419EC-7B58-44FA-A48E-776256F794F4}"/>
    <cellStyle name="Normal 30 4" xfId="1093" xr:uid="{0DEF93A0-EC91-4BB1-9F4C-02970F621E75}"/>
    <cellStyle name="Normal 30 5" xfId="1094" xr:uid="{FF6D4D39-85C0-446A-9461-BF5E16FADCB7}"/>
    <cellStyle name="Normal 30_CASH" xfId="1095" xr:uid="{E8A7E493-03C2-41B9-B904-47F65FB9C0CE}"/>
    <cellStyle name="Normal 31" xfId="1096" xr:uid="{4ED60810-D14F-4B1C-A3AD-3C1A2C0B5596}"/>
    <cellStyle name="Normal 31 2" xfId="1097" xr:uid="{79C0A6EF-6C3B-4A68-8C61-4946CCEA60B5}"/>
    <cellStyle name="Normal 31 2 2" xfId="1098" xr:uid="{D03FA895-91E1-4CDC-BFEF-384D0568837B}"/>
    <cellStyle name="Normal 31 2 2 2" xfId="1099" xr:uid="{F962B2E1-030F-4AFE-B2AF-007E01BE7AFF}"/>
    <cellStyle name="Normal 31 2 3" xfId="1100" xr:uid="{A71E4830-034E-41C9-95A0-DC2DDD3C5567}"/>
    <cellStyle name="Normal 31 2 4" xfId="1101" xr:uid="{4BC6B1FE-9B31-47B5-AC35-E79894240004}"/>
    <cellStyle name="Normal 31 3" xfId="1102" xr:uid="{9D0E4D2B-133D-4A7E-B717-E662A2E379F6}"/>
    <cellStyle name="Normal 31 3 2" xfId="1103" xr:uid="{180DD003-36D4-4763-94AF-22B81E7B3C09}"/>
    <cellStyle name="Normal 31 4" xfId="1104" xr:uid="{6655254D-FA11-44FC-9276-A68430C83489}"/>
    <cellStyle name="Normal 31 5" xfId="1105" xr:uid="{A4AE0CFF-D19F-49BE-834D-E7E2E264030D}"/>
    <cellStyle name="Normal 31_CASH" xfId="1106" xr:uid="{CFE66B2B-5EC5-4DC0-9883-35E1BCA18CB1}"/>
    <cellStyle name="Normal 32" xfId="1107" xr:uid="{5625B691-D32D-49B5-A020-202AC39ADFF7}"/>
    <cellStyle name="Normal 32 2" xfId="1108" xr:uid="{AC26F8A1-6CBF-4FAD-9C57-CF03BD7099D2}"/>
    <cellStyle name="Normal 32 2 2" xfId="1109" xr:uid="{A4F1F956-62C4-47FC-AD63-81A6BE73BB6C}"/>
    <cellStyle name="Normal 32 3" xfId="1110" xr:uid="{A5EC5A04-2676-499E-9FE1-8A7B043ECE9D}"/>
    <cellStyle name="Normal 32 4" xfId="1111" xr:uid="{B7064711-CA52-4602-AEA0-DF60E6886B12}"/>
    <cellStyle name="Normal 32_CASH" xfId="1112" xr:uid="{FBDF4286-06B6-43C1-A924-F8A42558F588}"/>
    <cellStyle name="Normal 33" xfId="1113" xr:uid="{FB182810-5546-4BCD-A204-03D643868AAF}"/>
    <cellStyle name="Normal 34" xfId="1114" xr:uid="{D150A727-8A0A-44E9-8663-B50C45E50997}"/>
    <cellStyle name="Normal 35" xfId="1115" xr:uid="{514368FA-C7C7-44B6-AB2E-DD7EA306A0FD}"/>
    <cellStyle name="Normal 35 2" xfId="1116" xr:uid="{7F46E542-A8FB-4D51-851C-C948563BCF00}"/>
    <cellStyle name="Normal 35_CASH" xfId="1117" xr:uid="{DA17E657-5D4D-40D2-AB14-30E00B097BE2}"/>
    <cellStyle name="Normal 36" xfId="1118" xr:uid="{9A07CB17-A9D2-4E39-9EC5-148B8AED8C2E}"/>
    <cellStyle name="Normal 36 2" xfId="1119" xr:uid="{D3AAAAA1-88B7-4B85-972E-95B132B4A4A7}"/>
    <cellStyle name="Normal 36_CASH" xfId="1120" xr:uid="{D579AAA9-5EB8-4C1B-A527-6C72B871B920}"/>
    <cellStyle name="Normal 37" xfId="1121" xr:uid="{428D3A66-3316-4268-A2BC-CE811F0F239B}"/>
    <cellStyle name="Normal 38" xfId="1122" xr:uid="{04DD68FC-64EC-4988-89EB-5EACAB602202}"/>
    <cellStyle name="Normal 39" xfId="1123" xr:uid="{5CB6FD87-1FC9-405B-99A6-1C5F019F91EB}"/>
    <cellStyle name="Normal 4" xfId="84" xr:uid="{DA17D12A-1765-4639-80F9-0DAA59639514}"/>
    <cellStyle name="Normal 4 10" xfId="1125" xr:uid="{F5A7BAFD-30CD-4B6B-A716-A9C115C1A9DB}"/>
    <cellStyle name="Normal 4 11" xfId="1126" xr:uid="{8DCB6BE9-6029-4D74-84B1-2BF65B83DC95}"/>
    <cellStyle name="Normal 4 12" xfId="1127" xr:uid="{6DB6229E-759A-41B4-A95F-73800A0714AA}"/>
    <cellStyle name="Normal 4 13" xfId="1128" xr:uid="{B24967CC-9EFE-4F66-BBD2-15DBF94B8CC1}"/>
    <cellStyle name="Normal 4 14" xfId="1129" xr:uid="{BBE845E6-FDDF-4CA8-8E96-DDE2072C6465}"/>
    <cellStyle name="Normal 4 15" xfId="1130" xr:uid="{771D59D8-8963-43E9-9884-4E558204CEE8}"/>
    <cellStyle name="Normal 4 16" xfId="1131" xr:uid="{2809B422-469D-473B-88F8-D11E16AD7D9F}"/>
    <cellStyle name="Normal 4 17" xfId="1132" xr:uid="{6CC025A0-0F31-4377-9414-EDC8BF465223}"/>
    <cellStyle name="Normal 4 18" xfId="1133" xr:uid="{E324D73A-2515-4526-B822-26A382FBCDE3}"/>
    <cellStyle name="Normal 4 19" xfId="1134" xr:uid="{034C6591-92A6-43FE-BBAD-661AE4990CC5}"/>
    <cellStyle name="Normal 4 2" xfId="1135" xr:uid="{C95B890A-6AF6-41F4-934C-BAA68E43FC34}"/>
    <cellStyle name="Normal 4 2 10" xfId="1136" xr:uid="{6E4BF140-E8A5-4AE9-9578-46D5F313FB49}"/>
    <cellStyle name="Normal 4 2 11" xfId="1137" xr:uid="{1D62DC27-5704-4A2D-A6A3-6A4FF0FDB37B}"/>
    <cellStyle name="Normal 4 2 12" xfId="1138" xr:uid="{B75B62E8-DE56-4353-975A-BDD7A0603331}"/>
    <cellStyle name="Normal 4 2 13" xfId="1139" xr:uid="{0E459C33-D485-4F7A-9A16-E551DD5F2FD6}"/>
    <cellStyle name="Normal 4 2 14" xfId="1140" xr:uid="{99BE278D-EF68-40B1-9888-8EF4E89DA1D1}"/>
    <cellStyle name="Normal 4 2 15" xfId="1141" xr:uid="{8A08AD02-275A-46D3-B1E5-2C01D5B43690}"/>
    <cellStyle name="Normal 4 2 16" xfId="1142" xr:uid="{D1E0791D-08CD-4EFB-A2DF-B71C17B38801}"/>
    <cellStyle name="Normal 4 2 17" xfId="1143" xr:uid="{7D016A03-CB56-453F-A98D-ED9EC0156F17}"/>
    <cellStyle name="Normal 4 2 2" xfId="1144" xr:uid="{F1AE0EAF-268A-4489-8CB6-541B04593C12}"/>
    <cellStyle name="Normal 4 2 2 2" xfId="1145" xr:uid="{61ABBD25-91D0-489D-9BDB-B1F988934B87}"/>
    <cellStyle name="Normal 4 2 3" xfId="1146" xr:uid="{57399EAE-A781-41AC-88E7-602E39E580DB}"/>
    <cellStyle name="Normal 4 2 4" xfId="1147" xr:uid="{B601F067-BF3E-4413-ABD7-D6EEF93CFFB5}"/>
    <cellStyle name="Normal 4 2 5" xfId="1148" xr:uid="{7BC69E39-FE14-4DFA-AE19-E6FF16386A92}"/>
    <cellStyle name="Normal 4 2 6" xfId="1149" xr:uid="{D96FA9AA-D970-4D76-9C86-E8500A8F3294}"/>
    <cellStyle name="Normal 4 2 7" xfId="1150" xr:uid="{8AE3E568-6BB1-45D3-94FF-EAAC8ADE917B}"/>
    <cellStyle name="Normal 4 2 8" xfId="1151" xr:uid="{957B975E-282D-4313-BCE4-4918084C025E}"/>
    <cellStyle name="Normal 4 2 9" xfId="1152" xr:uid="{93068096-CE0E-4FDB-9F19-BB5189528F16}"/>
    <cellStyle name="Normal 4 20" xfId="1153" xr:uid="{D014ED03-88DE-4724-9726-F9B36D7D2FBE}"/>
    <cellStyle name="Normal 4 3" xfId="1154" xr:uid="{66240782-014B-4A49-A986-2486EF6B6E0C}"/>
    <cellStyle name="Normal 4 3 2" xfId="1155" xr:uid="{FA689B73-8DB4-4A14-B8C0-255913AD6CFA}"/>
    <cellStyle name="Normal 4 4" xfId="1156" xr:uid="{963DCBCF-6B24-4507-9BE0-781EDE6A3B93}"/>
    <cellStyle name="Normal 4 5" xfId="1157" xr:uid="{7A21D19D-58EB-4284-B338-FDF3B5B3B240}"/>
    <cellStyle name="Normal 4 6" xfId="1158" xr:uid="{ABD4A4CF-3A81-41EB-A3F5-A9A31C00FC22}"/>
    <cellStyle name="Normal 4 7" xfId="1159" xr:uid="{CEBC33F9-212B-4B0D-829B-82CFAEA10B41}"/>
    <cellStyle name="Normal 4 8" xfId="1160" xr:uid="{5BC68782-7B14-4577-A274-BD50DBD3EFC1}"/>
    <cellStyle name="Normal 4 9" xfId="1161" xr:uid="{FE0DC10E-72B4-4B6C-B45E-C92BB3F2864E}"/>
    <cellStyle name="Normal 4_CONSOL DATA" xfId="1124" xr:uid="{AE9CDD6D-5296-4176-B1E5-2954F879E0A4}"/>
    <cellStyle name="Normal 40" xfId="1162" xr:uid="{192ADD89-F2FE-4D89-BD21-712EE5C30A97}"/>
    <cellStyle name="Normal 41" xfId="1163" xr:uid="{0A216E71-534C-4496-9891-43C8BA94BA90}"/>
    <cellStyle name="Normal 42" xfId="1164" xr:uid="{7E08BCB6-8257-4867-8B59-1DF16CBB17F2}"/>
    <cellStyle name="Normal 43" xfId="1165" xr:uid="{53388DB7-16C5-470A-B088-1D83DCA67BDA}"/>
    <cellStyle name="Normal 44" xfId="1166" xr:uid="{0030B2AF-D4B7-4DDD-87A6-ACDABA142ACD}"/>
    <cellStyle name="Normal 44 2" xfId="1167" xr:uid="{01675E64-5B72-4818-A435-6326444303B7}"/>
    <cellStyle name="Normal 44_CASH" xfId="1168" xr:uid="{499A480C-1E2E-47AA-8C8D-29088C2D42EF}"/>
    <cellStyle name="Normal 45" xfId="1169" xr:uid="{C300D07A-5B5F-4E9D-8137-28EE173BFE96}"/>
    <cellStyle name="Normal 45 2" xfId="1170" xr:uid="{720A1A07-C76A-4123-89D8-6EF65D4C90E4}"/>
    <cellStyle name="Normal 45_CASH" xfId="1171" xr:uid="{E733B5F9-26D1-4D70-9BC5-AB321F5B8327}"/>
    <cellStyle name="Normal 46" xfId="1172" xr:uid="{3C44DE2D-1465-48C2-AA22-B1B7AC63879B}"/>
    <cellStyle name="Normal 46 2" xfId="1173" xr:uid="{DC868254-A58B-4DB3-8576-7FB49648368C}"/>
    <cellStyle name="Normal 46_CASH" xfId="1174" xr:uid="{C532317A-79AB-4622-AE49-B7CF7B03D0E8}"/>
    <cellStyle name="Normal 47" xfId="1175" xr:uid="{C6BDB88D-3707-471D-BE7A-B03AD5408962}"/>
    <cellStyle name="Normal 47 2" xfId="1176" xr:uid="{DEC8174D-A513-46B1-A56C-58D87E9D4471}"/>
    <cellStyle name="Normal 47 2 2" xfId="1177" xr:uid="{3ABE446E-A888-424E-B34B-97BE86AEC012}"/>
    <cellStyle name="Normal 47 3" xfId="1178" xr:uid="{EA6A91CC-3079-4055-8C21-B0D6596A8DC2}"/>
    <cellStyle name="Normal 47 4" xfId="1179" xr:uid="{76BFA548-6188-4FB2-8728-6C36136AF870}"/>
    <cellStyle name="Normal 47_CASH" xfId="1180" xr:uid="{0146B5F7-68B0-49B7-B54E-D9CBE94A1141}"/>
    <cellStyle name="Normal 48" xfId="1181" xr:uid="{2A9AC0A5-D46E-4DEE-9E91-546082CDF154}"/>
    <cellStyle name="Normal 49" xfId="1182" xr:uid="{F0C9F590-BF80-43F5-9691-0177DB750087}"/>
    <cellStyle name="Normal 5" xfId="145" xr:uid="{048A955D-0D93-4E5A-B0E2-780550A6594E}"/>
    <cellStyle name="Normal 5 10" xfId="1183" xr:uid="{325BC2C6-93C8-433E-8BB5-6342A3794FDD}"/>
    <cellStyle name="Normal 5 11" xfId="1184" xr:uid="{3992B31F-37C6-4A30-97A3-B41DF93E0501}"/>
    <cellStyle name="Normal 5 12" xfId="1185" xr:uid="{D67A8BF2-5E3E-459A-BEE1-61A057C1BE3C}"/>
    <cellStyle name="Normal 5 13" xfId="1186" xr:uid="{DBE61963-003E-4588-B9CC-3009902CF17E}"/>
    <cellStyle name="Normal 5 14" xfId="1187" xr:uid="{0F6B9CDD-F7EC-4646-801E-EF756D30DC5D}"/>
    <cellStyle name="Normal 5 15" xfId="1188" xr:uid="{B2677367-8C95-4623-80D1-4C43FE724C74}"/>
    <cellStyle name="Normal 5 16" xfId="1189" xr:uid="{08BF785C-DF4C-4382-BE90-360EA39E16FC}"/>
    <cellStyle name="Normal 5 17" xfId="1190" xr:uid="{5AE1CE27-20EF-4423-B428-1359EF08F740}"/>
    <cellStyle name="Normal 5 18" xfId="1191" xr:uid="{11D23D3F-8818-4D17-8ED9-D1CBB4441FBA}"/>
    <cellStyle name="Normal 5 19" xfId="1192" xr:uid="{BB050C06-F318-4A06-9F83-D749D3E4BC70}"/>
    <cellStyle name="Normal 5 19 2" xfId="1193" xr:uid="{5771184D-69D2-40E3-9E1D-204463C3A8C5}"/>
    <cellStyle name="Normal 5 19_CASH" xfId="1194" xr:uid="{A14ED97A-988D-4DA0-84DE-4DE5CFFD8CE2}"/>
    <cellStyle name="Normal 5 2" xfId="1195" xr:uid="{FAB43BCB-3E8A-479B-A9CA-21D8BE2969E2}"/>
    <cellStyle name="Normal 5 2 10" xfId="1196" xr:uid="{7595C4C3-CD2B-4AF9-9DA2-5CCF8A61A72A}"/>
    <cellStyle name="Normal 5 2 11" xfId="1197" xr:uid="{178D30F9-3B93-458E-9EDB-65B6E3D8249E}"/>
    <cellStyle name="Normal 5 2 12" xfId="1198" xr:uid="{A1AC03AB-F6AB-4362-8E69-C8ADAAAF07F5}"/>
    <cellStyle name="Normal 5 2 13" xfId="1199" xr:uid="{3CEC2363-D56E-4E49-9C3A-2122F60B17B5}"/>
    <cellStyle name="Normal 5 2 14" xfId="1200" xr:uid="{B9E9F7CF-E3F9-4BD5-AAEC-11406205D288}"/>
    <cellStyle name="Normal 5 2 15" xfId="1201" xr:uid="{1A3F7064-D1F8-4043-903D-6C39516AFB1F}"/>
    <cellStyle name="Normal 5 2 16" xfId="1202" xr:uid="{63A7B8A1-BE04-4C2B-B506-DE889EA73720}"/>
    <cellStyle name="Normal 5 2 17" xfId="1203" xr:uid="{1414E219-6C3B-4CD5-8BA7-C41A6C09E6F2}"/>
    <cellStyle name="Normal 5 2 2" xfId="1204" xr:uid="{BAB51A91-5284-4142-9E91-49DD8E763B39}"/>
    <cellStyle name="Normal 5 2 2 2" xfId="1205" xr:uid="{0F9D11F6-3855-4403-8FFE-BBC210FAFF2F}"/>
    <cellStyle name="Normal 5 2 3" xfId="1206" xr:uid="{B9246D51-6B7B-47FA-83C8-DE471DFADCB7}"/>
    <cellStyle name="Normal 5 2 4" xfId="1207" xr:uid="{5CFBAF71-8E74-4D15-B1A5-9F25B39DF83B}"/>
    <cellStyle name="Normal 5 2 5" xfId="1208" xr:uid="{DD9938E1-93CA-4A71-99E7-E13AF5BAE9A8}"/>
    <cellStyle name="Normal 5 2 6" xfId="1209" xr:uid="{28132F9C-93BC-444C-9D3E-7930CC98EC10}"/>
    <cellStyle name="Normal 5 2 7" xfId="1210" xr:uid="{198F2BA6-6BF7-4D19-8710-6698D7436068}"/>
    <cellStyle name="Normal 5 2 8" xfId="1211" xr:uid="{7FF3114E-3A41-42C9-8AAB-C12DF947F288}"/>
    <cellStyle name="Normal 5 2 9" xfId="1212" xr:uid="{7662AD8E-9E65-43E5-B1BC-ED818CFC6A0C}"/>
    <cellStyle name="Normal 5 20" xfId="1213" xr:uid="{8284C336-D4DA-4C52-8D53-2CEDEAB5CC10}"/>
    <cellStyle name="Normal 5 21" xfId="1214" xr:uid="{EBFFB20E-28BA-4B0F-BA4D-AFD9B306C0B5}"/>
    <cellStyle name="Normal 5 3" xfId="1215" xr:uid="{198020AD-9188-4728-BB0F-48E808F6466E}"/>
    <cellStyle name="Normal 5 3 2" xfId="1216" xr:uid="{F9B119B8-B20E-447B-BC8B-D9AF8C931F61}"/>
    <cellStyle name="Normal 5 4" xfId="1217" xr:uid="{C09DF624-B6D5-4360-AB79-73B1A073176A}"/>
    <cellStyle name="Normal 5 4 2" xfId="1218" xr:uid="{3AC47FCF-3EEE-4E10-AD5E-EF10AF8F96F5}"/>
    <cellStyle name="Normal 5 5" xfId="1219" xr:uid="{A84F47E5-2A7B-45F5-92BF-FB095930CAA8}"/>
    <cellStyle name="Normal 5 6" xfId="1220" xr:uid="{9F85A455-609E-431D-88F7-305E260768C9}"/>
    <cellStyle name="Normal 5 7" xfId="1221" xr:uid="{98936A1E-58C2-44C5-A18F-2872F2763405}"/>
    <cellStyle name="Normal 5 8" xfId="1222" xr:uid="{AEC115A2-6DE1-4D4C-B9B0-8F0779C6533D}"/>
    <cellStyle name="Normal 5 9" xfId="1223" xr:uid="{A0C386DE-4183-4AB7-9B5E-8C3668F73AD7}"/>
    <cellStyle name="Normal 5_CASH" xfId="1224" xr:uid="{089648A1-DA10-474B-A799-B604A97F624F}"/>
    <cellStyle name="Normal 50" xfId="1225" xr:uid="{A522FC8E-C3E4-46ED-B65F-05E4DDF0D9F3}"/>
    <cellStyle name="Normal 51" xfId="1226" xr:uid="{B680081E-3213-43A2-9A81-434A61C8FB73}"/>
    <cellStyle name="Normal 52" xfId="1227" xr:uid="{0439834A-7CF1-4AD0-B9F0-61E49949F322}"/>
    <cellStyle name="Normal 53" xfId="1228" xr:uid="{2AFA5330-8B77-401C-A293-37435EACC45F}"/>
    <cellStyle name="Normal 54" xfId="1229" xr:uid="{84BBB225-58FE-4B55-BDF8-CE70BAD520E9}"/>
    <cellStyle name="Normal 54 2" xfId="1230" xr:uid="{05A27383-B181-4B55-8609-C36BA3AFD14C}"/>
    <cellStyle name="Normal 54 2 2" xfId="1231" xr:uid="{D5F2C60B-9C2E-478A-AD6F-AD0B2A3EF8A0}"/>
    <cellStyle name="Normal 54 3" xfId="1232" xr:uid="{6C8DC4DD-DC43-40BE-9A0D-13DAF4607797}"/>
    <cellStyle name="Normal 54 4" xfId="1233" xr:uid="{0790D641-0504-47A0-B785-32B1F41FF8E9}"/>
    <cellStyle name="Normal 54_CASH" xfId="1234" xr:uid="{D1C9F3EE-A60C-4C8E-83B0-84527EC6A4AD}"/>
    <cellStyle name="Normal 55" xfId="1235" xr:uid="{C0319D05-DE3F-41BC-99DB-AC4FDA6BEF2A}"/>
    <cellStyle name="Normal 55 2" xfId="1236" xr:uid="{C0DAEC66-E423-4884-BA01-7A00BF48E29D}"/>
    <cellStyle name="Normal 55 2 2" xfId="1237" xr:uid="{32815E86-CEC4-4F54-9FED-4CC5468E394B}"/>
    <cellStyle name="Normal 55 3" xfId="1238" xr:uid="{60383716-FF5B-453B-9F4A-E96D8091F673}"/>
    <cellStyle name="Normal 55 4" xfId="1239" xr:uid="{7EEC513D-0FA5-492B-91AF-CB385D70A685}"/>
    <cellStyle name="Normal 55_CASH" xfId="1240" xr:uid="{6DEA63F9-08EF-4EF0-8E2A-EF3879999763}"/>
    <cellStyle name="Normal 56" xfId="1241" xr:uid="{C59A1A71-17AE-4DB3-AEC2-6D8570EB66E9}"/>
    <cellStyle name="Normal 56 2" xfId="1242" xr:uid="{2E23AC3F-3E29-4B50-B61B-D92765760750}"/>
    <cellStyle name="Normal 56 2 2" xfId="1243" xr:uid="{A6A9D19D-4264-4D59-AF5F-4AFC4200B3E6}"/>
    <cellStyle name="Normal 56 3" xfId="1244" xr:uid="{EF569A25-40EC-4251-9169-7151C4D91E23}"/>
    <cellStyle name="Normal 56 4" xfId="1245" xr:uid="{44F7403A-E742-41EB-82EA-770CB60127CC}"/>
    <cellStyle name="Normal 56_CASH" xfId="1246" xr:uid="{2EB7CE66-C42F-44BF-B50A-5E086EBCC87A}"/>
    <cellStyle name="Normal 57" xfId="1247" xr:uid="{ECE02AEF-E6C6-444D-8329-1ED4F6EA6DBA}"/>
    <cellStyle name="Normal 57 2" xfId="1248" xr:uid="{2E83194D-8349-4E31-8A52-0C67C820A203}"/>
    <cellStyle name="Normal 57 2 2" xfId="1249" xr:uid="{600AC1BC-EAE9-40FA-97E2-CCB21A7C78E5}"/>
    <cellStyle name="Normal 57 3" xfId="1250" xr:uid="{D30434B5-7735-44DE-A9D0-C6317CE7AD91}"/>
    <cellStyle name="Normal 57 4" xfId="1251" xr:uid="{03317366-435C-413D-B681-E2342615499D}"/>
    <cellStyle name="Normal 57_CASH" xfId="1252" xr:uid="{CC311162-271D-4620-A8E8-CD2AC26A2826}"/>
    <cellStyle name="Normal 58" xfId="1253" xr:uid="{F1822BA8-560D-44FE-B7FF-844A739099B2}"/>
    <cellStyle name="Normal 58 2" xfId="1254" xr:uid="{EBB01439-A950-4E37-8879-CD91B33846A4}"/>
    <cellStyle name="Normal 58 2 2" xfId="1255" xr:uid="{3E474D58-3AFD-49F3-8AE2-5398041392A5}"/>
    <cellStyle name="Normal 58 3" xfId="1256" xr:uid="{63F8A9EC-0BB8-4BE0-841E-E235FEEBC3C7}"/>
    <cellStyle name="Normal 58 4" xfId="1257" xr:uid="{635262CC-CBBE-4704-9CD3-77BA479A0BD7}"/>
    <cellStyle name="Normal 58_CASH" xfId="1258" xr:uid="{3176D415-7F97-47DE-9890-A3F75D13B5D8}"/>
    <cellStyle name="Normal 59" xfId="1259" xr:uid="{9CD445E7-5F3D-4AAA-A8B3-D8AE43F8947B}"/>
    <cellStyle name="Normal 6" xfId="146" xr:uid="{196B7795-0FED-48D5-9C05-ABF5B883D40A}"/>
    <cellStyle name="Normal 6 10" xfId="1260" xr:uid="{B57026E0-EE39-4C41-AE92-4076DDAF009F}"/>
    <cellStyle name="Normal 6 11" xfId="1261" xr:uid="{D5F1C7F3-DC9D-4876-A7C2-9731BA448ED8}"/>
    <cellStyle name="Normal 6 12" xfId="1262" xr:uid="{D18E313D-A84C-460F-B8CA-2C785BC0EB2C}"/>
    <cellStyle name="Normal 6 13" xfId="1263" xr:uid="{ADEB6071-B425-41AB-BF1E-485008A19588}"/>
    <cellStyle name="Normal 6 14" xfId="1264" xr:uid="{13E9183F-F45F-4617-BD06-0737433BCE8A}"/>
    <cellStyle name="Normal 6 15" xfId="1265" xr:uid="{A33262E5-B387-4D69-96D8-0486C37126DB}"/>
    <cellStyle name="Normal 6 16" xfId="1266" xr:uid="{2B7BA392-D38E-4B46-A3B0-F09974EC984B}"/>
    <cellStyle name="Normal 6 17" xfId="1267" xr:uid="{9322A460-62BD-487B-BD18-FAA5810978BF}"/>
    <cellStyle name="Normal 6 18" xfId="1268" xr:uid="{9C769527-DA26-4E33-98C5-38CC3811AD0A}"/>
    <cellStyle name="Normal 6 19" xfId="1269" xr:uid="{FBD6D67C-DFCD-4E1C-9080-EFD4ADA05B32}"/>
    <cellStyle name="Normal 6 19 2" xfId="1270" xr:uid="{3A876F2D-D6AA-4888-BEE8-6D8C519262BD}"/>
    <cellStyle name="Normal 6 19_CASH" xfId="1271" xr:uid="{767FFC3D-78F9-40A8-A02B-1832DF287FB4}"/>
    <cellStyle name="Normal 6 2" xfId="1272" xr:uid="{6BB27171-B09C-4735-8EDF-94A13FE47C13}"/>
    <cellStyle name="Normal 6 20" xfId="1273" xr:uid="{F70942DA-6A41-4DAA-A8DE-00E85EF208A2}"/>
    <cellStyle name="Normal 6 21" xfId="1274" xr:uid="{A0AC71D9-F947-41CA-A376-0C15EFD52381}"/>
    <cellStyle name="Normal 6 3" xfId="1275" xr:uid="{3599973E-1BCF-451D-B338-7568A2C73264}"/>
    <cellStyle name="Normal 6 4" xfId="1276" xr:uid="{42200AF1-EFC7-474D-BB92-DA1CD767E107}"/>
    <cellStyle name="Normal 6 5" xfId="1277" xr:uid="{FBCA06E2-57C3-4903-A3AB-8BB5B8F4565A}"/>
    <cellStyle name="Normal 6 6" xfId="1278" xr:uid="{0CABE2FE-842B-4B1C-B6F4-823B2D117AC9}"/>
    <cellStyle name="Normal 6 7" xfId="1279" xr:uid="{4C1B50E9-5C5D-4E2D-84B8-20D320B6EF06}"/>
    <cellStyle name="Normal 6 8" xfId="1280" xr:uid="{30BB63CB-A672-4936-965C-195A4B58DC2C}"/>
    <cellStyle name="Normal 6 9" xfId="1281" xr:uid="{0EFB0BA8-95FE-4939-B92C-64B85C887A45}"/>
    <cellStyle name="Normal 6_CASH" xfId="1282" xr:uid="{DFEAAD7B-01A1-4ECA-989C-7F2CBC2E7CF8}"/>
    <cellStyle name="Normal 60" xfId="1283" xr:uid="{F6E3A52E-9B73-44CB-B14A-DAE014DFD73F}"/>
    <cellStyle name="Normal 61" xfId="1284" xr:uid="{2CCC7A54-1C88-407B-BEFB-CB18465708B6}"/>
    <cellStyle name="Normal 62" xfId="1285" xr:uid="{3ADD71C3-CAD7-49F3-8E9B-D9470C1CDE54}"/>
    <cellStyle name="Normal 63" xfId="1286" xr:uid="{6846FA84-FE79-4616-8A56-F7B623D5F1A8}"/>
    <cellStyle name="Normal 64" xfId="1287" xr:uid="{E4408507-A115-40EF-88D5-479E831684C3}"/>
    <cellStyle name="Normal 65" xfId="1288" xr:uid="{828D9AC0-02B9-4B9D-8B3F-922DD6822D56}"/>
    <cellStyle name="Normal 66" xfId="1289" xr:uid="{45D08DD3-3371-4A1F-8A90-3801F925BF01}"/>
    <cellStyle name="Normal 66 2" xfId="1290" xr:uid="{E130502F-CAF2-43E0-BAD0-6437BE6BB090}"/>
    <cellStyle name="Normal 66 2 2" xfId="1291" xr:uid="{CC417EFF-E701-4628-BCD1-D9C757972109}"/>
    <cellStyle name="Normal 66 3" xfId="1292" xr:uid="{699E096E-493C-4E90-9034-38ABFCDF394C}"/>
    <cellStyle name="Normal 66 4" xfId="1293" xr:uid="{41AE4D35-C888-487F-9421-140903572541}"/>
    <cellStyle name="Normal 66_CASH" xfId="1294" xr:uid="{C09F7098-DA29-4C54-9254-0EED4BF47F2A}"/>
    <cellStyle name="Normal 67" xfId="1295" xr:uid="{002A7763-53CD-4D43-99B0-E48C3C1299B4}"/>
    <cellStyle name="Normal 68" xfId="1296" xr:uid="{914DFC42-C0E4-4357-9DA6-F1D2BBBD96F7}"/>
    <cellStyle name="Normal 69" xfId="1297" xr:uid="{AC3FDCD1-9952-4618-8F09-3DDEB2F847C2}"/>
    <cellStyle name="Normal 7" xfId="147" xr:uid="{1C9CA852-F1CE-4286-AE2E-63AD15C6004F}"/>
    <cellStyle name="Normal 7 2" xfId="1299" xr:uid="{DE6CD0B3-239F-45DF-BDCE-6D49736B9452}"/>
    <cellStyle name="Normal 7 3" xfId="1300" xr:uid="{0EA9C47F-2F8C-47A7-B671-E15A5FECAEB5}"/>
    <cellStyle name="Normal 7_CONSOL DATA" xfId="1298" xr:uid="{CC43B10E-9C3F-42A5-BDDD-8A038ED89CE1}"/>
    <cellStyle name="Normal 70" xfId="1301" xr:uid="{E86FD430-5746-4F2C-84B6-61BCF7CFB111}"/>
    <cellStyle name="Normal 71" xfId="1302" xr:uid="{ED3D65B9-A344-4236-BFA4-387A2D5CD284}"/>
    <cellStyle name="Normal 71 2" xfId="1303" xr:uid="{75AB577C-007D-4EBD-A065-E2BF31E52056}"/>
    <cellStyle name="Normal 71 2 2" xfId="1304" xr:uid="{3F827FF5-779E-474D-AC9F-4C639BD40253}"/>
    <cellStyle name="Normal 71 3" xfId="1305" xr:uid="{D0B36B59-0C45-4813-9239-08D7094480CC}"/>
    <cellStyle name="Normal 71 4" xfId="1306" xr:uid="{F7170C5A-AFA9-455C-811F-3F70166ECBA3}"/>
    <cellStyle name="Normal 71_CASH" xfId="1307" xr:uid="{6BF3F7A8-76F6-42C5-A911-F467A6AB3EEC}"/>
    <cellStyle name="Normal 72" xfId="1308" xr:uid="{39C6D5F0-155F-4919-AC94-11889A74A3AF}"/>
    <cellStyle name="Normal 72 2" xfId="1309" xr:uid="{19D85A22-A898-4607-ABCC-7DCEB86D8B8A}"/>
    <cellStyle name="Normal 72 2 2" xfId="1310" xr:uid="{AC5B2983-BDD9-4377-BC55-696E34792F44}"/>
    <cellStyle name="Normal 72 3" xfId="1311" xr:uid="{A2D6E17F-AFBF-4766-9DE2-B70BE517FD33}"/>
    <cellStyle name="Normal 72 4" xfId="1312" xr:uid="{709416FD-927F-4612-808F-4527C5F9C7CA}"/>
    <cellStyle name="Normal 72_CASH" xfId="1313" xr:uid="{68CA7798-3882-4559-B742-000A5E43D22B}"/>
    <cellStyle name="Normal 73" xfId="1314" xr:uid="{306CCD10-53A7-46D8-8D46-74FAECD4412D}"/>
    <cellStyle name="Normal 74" xfId="1315" xr:uid="{89878CC8-8F86-4293-866D-24408AE3E150}"/>
    <cellStyle name="Normal 75" xfId="1316" xr:uid="{D2EB6943-544D-489C-8F57-00C14ECB1AF7}"/>
    <cellStyle name="Normal 76" xfId="1317" xr:uid="{8723CDA9-3601-4E58-8E10-593CCC1B19A6}"/>
    <cellStyle name="Normal 77" xfId="1318" xr:uid="{B7AB5D63-34BC-4FE3-A71C-A9AB3981E395}"/>
    <cellStyle name="Normal 77 2" xfId="1319" xr:uid="{BFD17FC1-347F-4089-8985-526E4E668CAF}"/>
    <cellStyle name="Normal 77 2 2" xfId="1320" xr:uid="{C244CD94-4266-4E18-ABB8-2742FCC08468}"/>
    <cellStyle name="Normal 77 3" xfId="1321" xr:uid="{DCC2F865-B78B-47F7-BE78-66266AAF3A0D}"/>
    <cellStyle name="Normal 77 4" xfId="1322" xr:uid="{B1A3EEF9-8BEF-47FA-A7E9-8B8F10918682}"/>
    <cellStyle name="Normal 77_CASH" xfId="1323" xr:uid="{A4603124-0734-4B9C-90E5-85015AAA8813}"/>
    <cellStyle name="Normal 78" xfId="1324" xr:uid="{F1BC1B40-ED4E-4592-8EA6-48002CF03C9D}"/>
    <cellStyle name="Normal 78 2" xfId="1325" xr:uid="{1800FC24-C871-4A83-8038-66CFC6216853}"/>
    <cellStyle name="Normal 78_CASH" xfId="1326" xr:uid="{E370CB61-75CD-4DED-ACCE-789E0064196D}"/>
    <cellStyle name="Normal 79" xfId="1327" xr:uid="{A70F915D-0686-45FB-85A9-BBDF76C2F35C}"/>
    <cellStyle name="Normal 79 2" xfId="1328" xr:uid="{FB293152-9FC6-48C2-9D60-0BD509CAA8EC}"/>
    <cellStyle name="Normal 79_CASH" xfId="1329" xr:uid="{A74958C0-EFFD-467F-95CC-BAD4B20CACFD}"/>
    <cellStyle name="Normal 8" xfId="148" xr:uid="{59097F16-1947-4C96-9C67-DFF709CAD00D}"/>
    <cellStyle name="Normal 80" xfId="1330" xr:uid="{F1CD7DAC-5FD2-4409-B98F-A0003B4A0E2A}"/>
    <cellStyle name="Normal 81" xfId="1331" xr:uid="{64CF04D4-17F9-4F67-871F-C512A238AA8E}"/>
    <cellStyle name="Normal 82" xfId="1332" xr:uid="{D166506F-CCC3-4032-A569-F8BAEAD8A843}"/>
    <cellStyle name="Normal 83" xfId="1333" xr:uid="{4493F89F-B97B-4586-AF2D-4B5EA4F8A73E}"/>
    <cellStyle name="Normal 83 2" xfId="1334" xr:uid="{E1C4D238-FEA4-4F90-A27C-C9F0559CE9CC}"/>
    <cellStyle name="Normal 83 2 2" xfId="1335" xr:uid="{BD8D1963-7A32-4DF3-B4B8-4D678926C00C}"/>
    <cellStyle name="Normal 83 3" xfId="1336" xr:uid="{658D0913-A2F1-41DC-AE10-9D18DBD568CA}"/>
    <cellStyle name="Normal 83 4" xfId="1337" xr:uid="{2972B19A-AC19-4C9A-AB2D-F86CFEA28FA9}"/>
    <cellStyle name="Normal 83_CASH" xfId="1338" xr:uid="{8AC512B2-9B70-4430-B1F8-81F1EA1281B4}"/>
    <cellStyle name="Normal 84" xfId="1339" xr:uid="{BC9E7D4E-0058-4790-9A66-1E76381EC016}"/>
    <cellStyle name="Normal 84 2" xfId="1340" xr:uid="{6AB444C6-7101-4B90-8679-D938A663421F}"/>
    <cellStyle name="Normal 84 2 2" xfId="1341" xr:uid="{408A3B7F-2697-4DA8-9BE5-11771740A19B}"/>
    <cellStyle name="Normal 84 3" xfId="1342" xr:uid="{5235136A-F25A-4FB3-A1A5-A64483465E05}"/>
    <cellStyle name="Normal 84 4" xfId="1343" xr:uid="{47965F79-03BD-44D0-B535-BC76CBFF6DB7}"/>
    <cellStyle name="Normal 84_CASH" xfId="1344" xr:uid="{A0F293CA-4156-4896-B152-7099F13342FA}"/>
    <cellStyle name="Normal 85" xfId="1345" xr:uid="{7E51C21B-CDB5-433E-988D-52A6BE2C5DE2}"/>
    <cellStyle name="Normal 85 2" xfId="1346" xr:uid="{766C4E91-BBBF-4F8B-973B-A651880FE61F}"/>
    <cellStyle name="Normal 85 2 2" xfId="1347" xr:uid="{BD5138A4-BBA0-487B-967F-9DA4011867CF}"/>
    <cellStyle name="Normal 85 3" xfId="1348" xr:uid="{CEB7DCF2-BAEE-467B-85DC-279AA1D96C12}"/>
    <cellStyle name="Normal 85 4" xfId="1349" xr:uid="{7E312C10-5814-437B-BAAD-25EFE3C2221F}"/>
    <cellStyle name="Normal 85_CASH" xfId="1350" xr:uid="{345D2432-A232-4320-93EF-AB7F14EA9816}"/>
    <cellStyle name="Normal 86" xfId="1351" xr:uid="{D0CE6E54-2BCB-428C-8229-392F152B144A}"/>
    <cellStyle name="Normal 86 2" xfId="1352" xr:uid="{267B61FD-BCF8-4536-988A-A4DB6E382053}"/>
    <cellStyle name="Normal 86 2 2" xfId="1353" xr:uid="{E164C689-8E70-44D6-8BE7-3A975FAA8989}"/>
    <cellStyle name="Normal 86 3" xfId="1354" xr:uid="{8AA46158-3CA2-4962-A44E-1F62AA8939DF}"/>
    <cellStyle name="Normal 86 4" xfId="1355" xr:uid="{7601D63A-A83C-49A1-AD54-403529B7436E}"/>
    <cellStyle name="Normal 86_CASH" xfId="1356" xr:uid="{15021D7A-052E-4594-AB97-31D3E47127BC}"/>
    <cellStyle name="Normal 87" xfId="1357" xr:uid="{C5BE4068-8A96-421C-87C5-7833611F34F5}"/>
    <cellStyle name="Normal 87 2" xfId="1358" xr:uid="{51672F5F-6A86-4380-8331-A334C77D27BD}"/>
    <cellStyle name="Normal 87 2 2" xfId="1359" xr:uid="{18332D5C-C69E-412A-9B99-139C39492BA6}"/>
    <cellStyle name="Normal 87 3" xfId="1360" xr:uid="{E681127B-3251-40A0-9D40-F9C9CB3F22FF}"/>
    <cellStyle name="Normal 87 4" xfId="1361" xr:uid="{F582F758-2EFE-4AE8-B111-F2E92BE77A87}"/>
    <cellStyle name="Normal 87_CASH" xfId="1362" xr:uid="{B2D9B8FA-225E-4281-9A9F-2AFB8E6A66D8}"/>
    <cellStyle name="Normal 88" xfId="1363" xr:uid="{E5CB2169-0F97-4257-B58A-C2447FD4D535}"/>
    <cellStyle name="Normal 88 2" xfId="1364" xr:uid="{4182BC97-C6DF-41CC-8BA3-DE8A0B01A928}"/>
    <cellStyle name="Normal 88 2 2" xfId="1365" xr:uid="{D5272435-5BD5-47C2-A622-827BE6BB5D18}"/>
    <cellStyle name="Normal 88 3" xfId="1366" xr:uid="{4305277B-1F04-4B99-B64F-2ADD9B9138C2}"/>
    <cellStyle name="Normal 88 4" xfId="1367" xr:uid="{D084F7D1-72BD-436B-AF15-759A5BABC517}"/>
    <cellStyle name="Normal 88_CASH" xfId="1368" xr:uid="{E3C25A5E-8E11-4D55-B83F-86F1E8B90C4C}"/>
    <cellStyle name="Normal 89" xfId="1369" xr:uid="{C3AC7B66-8CC8-4700-9AC9-EF85522F6029}"/>
    <cellStyle name="Normal 89 2" xfId="1370" xr:uid="{8A4A3CAC-F96E-4A45-A3BA-4BF40F31C3C3}"/>
    <cellStyle name="Normal 89 2 2" xfId="1371" xr:uid="{8C98B3E1-DC79-4D6B-BF6B-2F401414366C}"/>
    <cellStyle name="Normal 89 3" xfId="1372" xr:uid="{741BD7C3-F298-49AF-93F1-6523E31DBFF7}"/>
    <cellStyle name="Normal 89 4" xfId="1373" xr:uid="{9E3BE916-B3B4-4C6A-B739-EEA358FC6A8E}"/>
    <cellStyle name="Normal 89_CASH" xfId="1374" xr:uid="{731A86C7-D7EF-4548-B361-37CDEA990841}"/>
    <cellStyle name="Normal 9" xfId="149" xr:uid="{9E549D16-D245-4110-96BE-765DD3B7BA81}"/>
    <cellStyle name="Normal 90" xfId="1375" xr:uid="{B39E99C7-BD3F-4B5E-B0BA-6C4AF90F3F78}"/>
    <cellStyle name="Normal 90 2" xfId="1376" xr:uid="{9EC71F88-D1ED-4BB4-9511-3385F98425DA}"/>
    <cellStyle name="Normal 90 2 2" xfId="1377" xr:uid="{4F893FC7-B018-4684-AABE-17BF0CA35F37}"/>
    <cellStyle name="Normal 90 3" xfId="1378" xr:uid="{F1186DEF-2ECD-4410-AE4B-D8B716CA6F7C}"/>
    <cellStyle name="Normal 90 4" xfId="1379" xr:uid="{D86B4BFF-39E4-4815-95CE-C14633D729D8}"/>
    <cellStyle name="Normal 90_CASH" xfId="1380" xr:uid="{2846DC83-6657-4342-B7EC-DA8E84E97B60}"/>
    <cellStyle name="Normal 91" xfId="1381" xr:uid="{D102EEF2-2FF2-42FA-A0B2-B50A0F039628}"/>
    <cellStyle name="Normal 91 2" xfId="1382" xr:uid="{8E6288CF-9CDF-42EE-8C2F-63075A3D2083}"/>
    <cellStyle name="Normal 91 2 2" xfId="1383" xr:uid="{455CB5A8-01AE-4151-8D48-318612B84415}"/>
    <cellStyle name="Normal 91 3" xfId="1384" xr:uid="{BBDF3E40-5EA3-49BA-9CFF-C70679CFA94A}"/>
    <cellStyle name="Normal 91 4" xfId="1385" xr:uid="{BC5D0A9B-8E55-4FA9-8718-8F02B4E951D3}"/>
    <cellStyle name="Normal 91_CASH" xfId="1386" xr:uid="{35DBF2A1-36CA-42A0-B36A-E2B3A3280796}"/>
    <cellStyle name="Normal 92" xfId="1387" xr:uid="{F34FCBC3-2431-448F-B134-E90D5A5E52BC}"/>
    <cellStyle name="Normal 92 2" xfId="1388" xr:uid="{353FEAB0-027C-4E51-A982-899482D2A40F}"/>
    <cellStyle name="Normal 92 2 2" xfId="1389" xr:uid="{597BA5C7-6A79-4CA8-9F08-F393E31D1F86}"/>
    <cellStyle name="Normal 92 3" xfId="1390" xr:uid="{21CF1CDC-784D-4404-9076-841463EC2353}"/>
    <cellStyle name="Normal 92 4" xfId="1391" xr:uid="{996635EB-23DD-42F4-9E8D-B870EDFD8074}"/>
    <cellStyle name="Normal 92_CASH" xfId="1392" xr:uid="{0155B9D9-BB28-44F4-8BC7-00F831509C34}"/>
    <cellStyle name="Normal 93" xfId="1393" xr:uid="{0085ABB1-3E2D-4CFB-A636-32CCA23AA1D3}"/>
    <cellStyle name="Normal 93 2" xfId="1394" xr:uid="{47A2127D-BB1D-4373-B1C5-318382886E8F}"/>
    <cellStyle name="Normal 93 2 2" xfId="1395" xr:uid="{7C41103E-280C-41F7-BDD0-1205DCBADA34}"/>
    <cellStyle name="Normal 93 3" xfId="1396" xr:uid="{56C59B33-FB24-478B-9866-AD5AAE7EACDD}"/>
    <cellStyle name="Normal 93 4" xfId="1397" xr:uid="{FC5F5D24-EBDE-4564-AEEF-CFDA45E89D11}"/>
    <cellStyle name="Normal 93_CASH" xfId="1398" xr:uid="{BD8E968B-1A6F-49AD-8EE4-688FDAC770E2}"/>
    <cellStyle name="Normal 94" xfId="1399" xr:uid="{706110C6-6803-4CBA-9530-9FA52F4025F1}"/>
    <cellStyle name="Normal 95" xfId="1400" xr:uid="{F5ABC0ED-BCCB-469C-9D08-3D8F95F33BD5}"/>
    <cellStyle name="Normal 96" xfId="1401" xr:uid="{2C3DBA46-9F1F-4CB6-A5C3-72A5338F6D65}"/>
    <cellStyle name="Normal 97" xfId="1402" xr:uid="{A4131F4E-726C-4A57-A176-FF0F118C4466}"/>
    <cellStyle name="Normal 98" xfId="1403" xr:uid="{1CB49302-D99B-4ED7-89BB-B45ADB4A44C8}"/>
    <cellStyle name="Normal 98 2" xfId="1404" xr:uid="{A2E029CA-C72D-433C-9580-CE383D9F5148}"/>
    <cellStyle name="Normal 98 2 2" xfId="1405" xr:uid="{3F22415F-10E5-4E4F-BE7D-757134B95021}"/>
    <cellStyle name="Normal 98 3" xfId="1406" xr:uid="{977B1991-6974-4C37-AA27-49F4F54B7AFF}"/>
    <cellStyle name="Normal 98 4" xfId="1407" xr:uid="{5F70F0F5-0DEF-4C15-A145-B556060DDD13}"/>
    <cellStyle name="Normal 98_CASH" xfId="1408" xr:uid="{14825559-1C42-418A-A56F-D2210A9A5966}"/>
    <cellStyle name="Normal 99" xfId="1409" xr:uid="{E42402E4-0E46-4421-A6DD-6CF0F8EB46A7}"/>
    <cellStyle name="Normal 99 2" xfId="1410" xr:uid="{322DB8AA-CF2E-4BCE-80AD-4849763FCD3B}"/>
    <cellStyle name="Normal 99 2 2" xfId="1411" xr:uid="{FE483597-9B8C-489F-BCCA-C8C9151C7270}"/>
    <cellStyle name="Normal 99 3" xfId="1412" xr:uid="{F9376898-207A-44C3-A155-079885B6F14E}"/>
    <cellStyle name="Normal 99 4" xfId="1413" xr:uid="{CBD2D66E-4830-4C1D-A19B-48C0FEE61523}"/>
    <cellStyle name="Normal 99_CASH" xfId="1414" xr:uid="{967ED592-907C-4264-BDDE-428F3E1A0E4F}"/>
    <cellStyle name="Normal1" xfId="85" xr:uid="{81AAB1B3-606A-42F0-9562-80935A6FC9DC}"/>
    <cellStyle name="Normal2" xfId="1415" xr:uid="{0D4DF96A-EB0A-482B-9B2A-D4663A211850}"/>
    <cellStyle name="Normal3" xfId="1416" xr:uid="{11620135-D0F8-4C12-9D1D-E17FCBDE1AD9}"/>
    <cellStyle name="Note 2" xfId="1417" xr:uid="{A935F061-A1A2-4C6B-99AA-52D350774D8E}"/>
    <cellStyle name="Note 2 2" xfId="1418" xr:uid="{70E8F75B-B77E-45D5-88F5-2CD7BF8BDCDE}"/>
    <cellStyle name="Note 2 3" xfId="1419" xr:uid="{13371D22-B607-4BD1-92EA-C8DAD97659F5}"/>
    <cellStyle name="Note 2_CASH" xfId="1420" xr:uid="{937527A1-8FBC-4CB6-BFBD-4AF6B13B8AE4}"/>
    <cellStyle name="nPlode" xfId="1421" xr:uid="{6197A420-6EF1-4640-8315-7706297B489C}"/>
    <cellStyle name="NPLOSION" xfId="1422" xr:uid="{528F5FE3-8DE4-4CAB-94FE-64364D70E8AA}"/>
    <cellStyle name="OddStyle" xfId="1423" xr:uid="{72CE5276-F2E9-47B6-B9D0-BB9E7FA4FED3}"/>
    <cellStyle name="OddStyle 2" xfId="1424" xr:uid="{69C7AD77-AFF8-4405-ABEB-BFAAA9F35C80}"/>
    <cellStyle name="OddStyleACCYCDE" xfId="1425" xr:uid="{26900E37-DA48-4B75-8EA3-2871BA42B0CE}"/>
    <cellStyle name="OddStyleACCYCDE 2" xfId="1426" xr:uid="{FABC752C-D0EE-4BC7-A80E-B6B381BC4AB1}"/>
    <cellStyle name="OddStyleCODE" xfId="1427" xr:uid="{E46B44CF-E5FD-43C7-AC72-D2FA70050DA3}"/>
    <cellStyle name="OddStyleCODE 2" xfId="1428" xr:uid="{65C02BDA-9CE3-4165-8035-49A4850EE3BC}"/>
    <cellStyle name="OddStyleFIRST_SETT_VALUE" xfId="1429" xr:uid="{934D4887-DB27-47AF-AEA9-7ACF76B0C542}"/>
    <cellStyle name="OddStyleNOTE" xfId="1430" xr:uid="{5C3036C4-5056-4584-82E1-34FBDDF0F9C5}"/>
    <cellStyle name="OddStyleNOTE 2" xfId="1431" xr:uid="{1B372D6C-6778-4AE4-A87C-E749CAF84938}"/>
    <cellStyle name="OddStyleORDER_DORF" xfId="1432" xr:uid="{89399514-5E8A-4C77-A455-2BA13FBAE6DD}"/>
    <cellStyle name="OddStyleQUOTE_PRICE" xfId="1433" xr:uid="{DAFC84FF-22EE-4259-8E7F-EBFD4DDB99F9}"/>
    <cellStyle name="OddStyleREMAIN_DAY" xfId="1434" xr:uid="{57ECADBE-D02C-45A8-8C45-79B643AE5979}"/>
    <cellStyle name="OddStyleYIELDMAT" xfId="1435" xr:uid="{BF7FC889-FA88-4B24-B947-7B54105415D2}"/>
    <cellStyle name="OddStyleYIELDMAT 2" xfId="1436" xr:uid="{9CDC04E2-DD9D-4AB4-B935-7E8C58CA53D5}"/>
    <cellStyle name="Œ…‹æØ‚è [0.00]_Region Orders (2)" xfId="86" xr:uid="{E3CF491F-47FA-406D-A871-2173316CAEE5}"/>
    <cellStyle name="Œ…‹æØ‚è_Region Orders (2)" xfId="87" xr:uid="{B5A375AA-6CE4-4C07-B4C6-90441E850505}"/>
    <cellStyle name="omma [0]_Mktg Prog" xfId="88" xr:uid="{C384E8AF-622D-4249-80FF-8A6D7A68F14A}"/>
    <cellStyle name="ormal_Sheet1_1" xfId="89" xr:uid="{95D77933-4722-46B9-804D-B09173554E6F}"/>
    <cellStyle name="Output 2" xfId="1437" xr:uid="{76894845-E633-4C90-8E9F-4C82D3EEFB2C}"/>
    <cellStyle name="Output 2 2" xfId="1438" xr:uid="{52C56F61-ACCF-4DDE-9891-AA9175906783}"/>
    <cellStyle name="Output 2 3" xfId="1439" xr:uid="{216F9017-EF8C-4672-873E-CF90EE1C321C}"/>
    <cellStyle name="Output 2 4" xfId="1440" xr:uid="{B65E63C4-3949-458F-B672-4F23E0F8D139}"/>
    <cellStyle name="Output 2_CASH" xfId="1441" xr:uid="{F13DCBD5-D7A8-4B6B-B7E6-3A2443E8C2F4}"/>
    <cellStyle name="PageNumber, Top-Center, (none), Solid/Color [Black]/Color [White]" xfId="1442" xr:uid="{27BE8454-FBC5-4718-BFAE-A6ECEE2C2D45}"/>
    <cellStyle name="per.style" xfId="90" xr:uid="{2E8CB865-DE67-473B-8A0D-5C5FD836618A}"/>
    <cellStyle name="Percent (0)" xfId="91" xr:uid="{0065901A-6CCB-4B0B-BF21-67F0AA8D6356}"/>
    <cellStyle name="Percent [2]" xfId="92" xr:uid="{BAD5115B-B371-437E-9E7B-CAA356B8755A}"/>
    <cellStyle name="Percent 10" xfId="1443" xr:uid="{2BD674E7-FF82-4869-B5D6-0E1D6EC92CC9}"/>
    <cellStyle name="Percent 10 3" xfId="1703" xr:uid="{F6397BD7-C6F2-44D4-BEB1-0C947BEC3836}"/>
    <cellStyle name="Percent 11" xfId="1444" xr:uid="{3AE97EFC-561C-4DA6-8227-7A2339F252A6}"/>
    <cellStyle name="Percent 12" xfId="1445" xr:uid="{860C071D-44B9-46C9-A66A-FD076E2FE4B0}"/>
    <cellStyle name="Percent 13" xfId="1446" xr:uid="{CB58003A-7C51-4FB5-8E02-481A07B39DB2}"/>
    <cellStyle name="Percent 14" xfId="1447" xr:uid="{6DBA090C-C959-45DE-B8CA-A3B5C170DC9B}"/>
    <cellStyle name="Percent 15" xfId="1448" xr:uid="{9D5BB1DC-88AB-4A82-88ED-DD6259C10EE4}"/>
    <cellStyle name="Percent 16" xfId="6" xr:uid="{5CE511A0-9102-4D4F-870D-23EE44B0C73D}"/>
    <cellStyle name="Percent 17" xfId="5" xr:uid="{27C119D3-4237-4316-ADB3-EEFD1320D92E}"/>
    <cellStyle name="Percent 2" xfId="155" xr:uid="{7172D1DD-1E37-45DE-A16E-00D1BAEA8539}"/>
    <cellStyle name="Percent 2 2" xfId="1449" xr:uid="{81D4FA37-87B8-494B-8B80-2587E6081162}"/>
    <cellStyle name="Percent 2 2 2" xfId="1450" xr:uid="{86F06812-3194-49A2-9E27-6EC6E58DCA41}"/>
    <cellStyle name="Percent 2 3" xfId="1451" xr:uid="{1BDE7A31-7EC6-45A2-836C-484544F5D126}"/>
    <cellStyle name="Percent 2 3 2" xfId="1452" xr:uid="{8E314D12-766A-4B88-82F6-C04F55E5E437}"/>
    <cellStyle name="Percent 2 4" xfId="1453" xr:uid="{6488E37D-7C0A-4AE5-849A-C75D865F957C}"/>
    <cellStyle name="Percent 2 5" xfId="1454" xr:uid="{BE713C43-52EC-448F-AC7F-7DFA2BFA8228}"/>
    <cellStyle name="Percent 2 6" xfId="1701" xr:uid="{3160F17C-AEE8-49E3-9F74-773E2E59706A}"/>
    <cellStyle name="Percent 2 6 3" xfId="1702" xr:uid="{AE8A52D0-AF52-4807-B18D-CD2896FDC119}"/>
    <cellStyle name="Percent 3" xfId="1455" xr:uid="{A86C23EB-ACAD-4688-B95C-499548EC83E0}"/>
    <cellStyle name="Percent 3 2" xfId="1456" xr:uid="{3DB0DB1F-9129-4853-9C06-553FCCCDCF23}"/>
    <cellStyle name="Percent 3 2 2" xfId="1457" xr:uid="{8983D07A-A93C-4CB1-96BF-445328B2D8FD}"/>
    <cellStyle name="Percent 3 3" xfId="1458" xr:uid="{F0C2205A-4A23-465E-9F87-3024F434EAEC}"/>
    <cellStyle name="Percent 3 4" xfId="1459" xr:uid="{8D8E07D6-0093-4C80-BBAF-2342AD554105}"/>
    <cellStyle name="Percent 3 5" xfId="1460" xr:uid="{E8F296E7-9566-4EDC-BEF3-70037B20E40C}"/>
    <cellStyle name="Percent 4" xfId="1461" xr:uid="{199F35AD-2414-4AAC-843E-FBE1061D0CC4}"/>
    <cellStyle name="Percent 4 2" xfId="1462" xr:uid="{EC4FC848-C8BF-4232-AFD0-D058AB5E9979}"/>
    <cellStyle name="Percent 5" xfId="152" xr:uid="{0E5EFC2D-A536-436C-AA71-3F70D69308FE}"/>
    <cellStyle name="Percent 5 2" xfId="1463" xr:uid="{663E7755-F7DC-4D7B-A7FE-442862255156}"/>
    <cellStyle name="Percent 6" xfId="1464" xr:uid="{E45D1B0F-7582-4804-B2F3-84BB527CCFEC}"/>
    <cellStyle name="Percent 7" xfId="1465" xr:uid="{CA9FE9A4-4E30-4FA2-95DA-FE5C2811B0B4}"/>
    <cellStyle name="Percent 8" xfId="1466" xr:uid="{BBC5A2D5-A621-4ED9-92C0-2EF86336D001}"/>
    <cellStyle name="Percent 9" xfId="1467" xr:uid="{E079815A-2657-4CD0-B47A-B61A50920D76}"/>
    <cellStyle name="PERCENTAGE" xfId="93" xr:uid="{2F95742B-1849-49FE-A8C0-0959A8440828}"/>
    <cellStyle name="pricing" xfId="94" xr:uid="{3DA03298-4B47-499C-B91D-8FA7B45A2611}"/>
    <cellStyle name="PSChar" xfId="95" xr:uid="{3A9AA98E-EAC0-43BD-90AD-6C84F4E4E0A7}"/>
    <cellStyle name="R00A" xfId="1468" xr:uid="{EBA2B625-193F-42BE-9A62-C702F3E3AA94}"/>
    <cellStyle name="R00B" xfId="1469" xr:uid="{4A096050-7889-4B0C-91F9-8AF013F7BF31}"/>
    <cellStyle name="R00L" xfId="1470" xr:uid="{684FB56C-051A-4453-9AC6-9483628012B8}"/>
    <cellStyle name="R01A" xfId="1471" xr:uid="{08CFFE94-09D6-4439-9B48-8F0165D6BAC0}"/>
    <cellStyle name="R01B" xfId="1472" xr:uid="{47AB56AA-EA67-4EFF-B138-56B167013A85}"/>
    <cellStyle name="R01H" xfId="1473" xr:uid="{9546133A-4F5E-474E-A453-0D7210C98DF9}"/>
    <cellStyle name="R01H 2" xfId="1474" xr:uid="{EAE75A51-3E86-4A10-924D-75298976B08A}"/>
    <cellStyle name="R01H 2 2" xfId="1475" xr:uid="{114CE59D-47E6-4293-9DED-2531FB869E24}"/>
    <cellStyle name="R01H 3" xfId="1476" xr:uid="{61CA451E-ECC9-4FB6-A6A6-0518BE9B56C0}"/>
    <cellStyle name="R01H_CASH" xfId="1477" xr:uid="{AC157080-4AE7-4BB0-82DC-2F443CA467F9}"/>
    <cellStyle name="R01L" xfId="1478" xr:uid="{64499B51-02A2-45C0-A291-46A16785B475}"/>
    <cellStyle name="R01L 2" xfId="1479" xr:uid="{19C55875-4EB9-447E-9A6D-D09B4A5C5054}"/>
    <cellStyle name="R01L 2 2" xfId="1480" xr:uid="{F8095132-E55E-40F6-85EE-778EA85102E1}"/>
    <cellStyle name="R01L 3" xfId="1481" xr:uid="{CC2317EB-D660-41B5-8ACD-249180549F14}"/>
    <cellStyle name="R02A" xfId="1482" xr:uid="{E5C9D405-A44D-4F01-A003-08A586F5999E}"/>
    <cellStyle name="R02A 10" xfId="1483" xr:uid="{745C092C-8F4A-41D3-8A2E-81418F0D13F1}"/>
    <cellStyle name="R02A 10 2" xfId="1484" xr:uid="{84F9F6F5-126C-4C1B-B3F5-E139D001CBB4}"/>
    <cellStyle name="R02A 11" xfId="1485" xr:uid="{67177624-9214-46DB-B22A-9EC4BA5DD886}"/>
    <cellStyle name="R02A 11 2" xfId="1486" xr:uid="{B131CCCD-40E9-4047-91A5-27151B62B6CB}"/>
    <cellStyle name="R02A 12" xfId="1487" xr:uid="{794F1BD1-16BD-4BB9-BFCD-43DD881009CD}"/>
    <cellStyle name="R02A 12 2" xfId="1488" xr:uid="{AB38C79E-D633-441C-B698-E90B2CD6560B}"/>
    <cellStyle name="R02A 13" xfId="1489" xr:uid="{D52D83B2-FD51-40B2-8915-4485AECAC406}"/>
    <cellStyle name="R02A 2" xfId="1490" xr:uid="{894561EF-AC08-41F6-9685-554691FF58C4}"/>
    <cellStyle name="R02A 2 2" xfId="1491" xr:uid="{E674EBA4-0781-4EDC-9E7D-8556E25CBCFE}"/>
    <cellStyle name="R02A 3" xfId="1492" xr:uid="{C9314ACE-DD46-447A-B278-BE187631C21F}"/>
    <cellStyle name="R02A 3 2" xfId="1493" xr:uid="{99E84A0C-AB9F-4131-B612-AABBF9082EAD}"/>
    <cellStyle name="R02A 4" xfId="1494" xr:uid="{4E672328-C868-410E-8540-711653A603E3}"/>
    <cellStyle name="R02A 4 2" xfId="1495" xr:uid="{151D5EFF-CD2A-4F6E-81D8-1F49DBD25840}"/>
    <cellStyle name="R02A 5" xfId="1496" xr:uid="{A4FA34FD-4114-4CB6-8541-5219F4659D99}"/>
    <cellStyle name="R02A 5 2" xfId="1497" xr:uid="{F833D3FB-61AB-4806-BCD6-9EDEC68D0803}"/>
    <cellStyle name="R02A 6" xfId="1498" xr:uid="{037DEC84-F2E2-4B5D-AF55-04E3270BBE82}"/>
    <cellStyle name="R02A 6 2" xfId="1499" xr:uid="{EBF1B01A-CD89-46B2-A906-FAEB926FEC04}"/>
    <cellStyle name="R02A 7" xfId="1500" xr:uid="{F07C10D9-0A0F-4474-9649-6EE319A8DFE3}"/>
    <cellStyle name="R02A 7 2" xfId="1501" xr:uid="{FF7B7C96-C954-4076-9592-A62CD286BF1E}"/>
    <cellStyle name="R02A 8" xfId="1502" xr:uid="{5D00E371-75B2-4670-A9AB-63BD49F0E938}"/>
    <cellStyle name="R02A 8 2" xfId="1503" xr:uid="{D7F8900A-F34D-4AA0-A1E8-383A57F414AD}"/>
    <cellStyle name="R02A 9" xfId="1504" xr:uid="{F4DB4453-F468-4A5D-8DEC-88016D17D898}"/>
    <cellStyle name="R02A 9 2" xfId="1505" xr:uid="{50B9D18A-9A1B-4A02-8CBA-869CB71B8BE5}"/>
    <cellStyle name="R02A_CASH" xfId="1506" xr:uid="{0BF82ED3-9897-45F5-857A-0B77F12C3643}"/>
    <cellStyle name="R02B" xfId="1507" xr:uid="{523D4CCD-6F3F-4A3C-AD66-26F69A32F88A}"/>
    <cellStyle name="R02B 10" xfId="1508" xr:uid="{3C707059-D80B-4D0D-9C37-DE792284C9A6}"/>
    <cellStyle name="R02B 10 2" xfId="1509" xr:uid="{B6C132A2-FF72-4FF3-BE6E-AA97BDD1A977}"/>
    <cellStyle name="R02B 11" xfId="1510" xr:uid="{8636DFD9-3432-4779-9374-5910546FCB85}"/>
    <cellStyle name="R02B 11 2" xfId="1511" xr:uid="{DAB842C0-B078-4D3E-9E91-70EEC0458AE4}"/>
    <cellStyle name="R02B 12" xfId="1512" xr:uid="{FF030523-1667-4F30-A056-944FB1293B96}"/>
    <cellStyle name="R02B 12 2" xfId="1513" xr:uid="{1610F427-FC77-4FFF-9479-00C8D7E40975}"/>
    <cellStyle name="R02B 13" xfId="1514" xr:uid="{F28CA1CB-0A7C-4C0B-8120-44F8C6B0785A}"/>
    <cellStyle name="R02B 2" xfId="1515" xr:uid="{82A5BF4A-0544-4049-A518-4CBA8E55343E}"/>
    <cellStyle name="R02B 2 2" xfId="1516" xr:uid="{8AF8597D-7385-4858-AEED-78F50DCFC7AC}"/>
    <cellStyle name="R02B 3" xfId="1517" xr:uid="{E45CE81D-933A-4353-A629-48D74BA1007A}"/>
    <cellStyle name="R02B 3 2" xfId="1518" xr:uid="{E1462939-E70F-4C35-8BEC-A1BF2425C5E4}"/>
    <cellStyle name="R02B 4" xfId="1519" xr:uid="{0C8E3394-7A90-4CDF-881C-4FEEFE38E0DB}"/>
    <cellStyle name="R02B 4 2" xfId="1520" xr:uid="{F3CD9B43-583D-4371-9AB6-7B7DC70977C8}"/>
    <cellStyle name="R02B 5" xfId="1521" xr:uid="{464A9BBE-66F7-4F01-A3DB-E45A81E1B32A}"/>
    <cellStyle name="R02B 5 2" xfId="1522" xr:uid="{E1EED7EE-6341-43A3-9746-E4EDF05B87E8}"/>
    <cellStyle name="R02B 6" xfId="1523" xr:uid="{8E47D88D-CF04-48A6-B157-77C561B1F045}"/>
    <cellStyle name="R02B 6 2" xfId="1524" xr:uid="{02E55924-476C-4E50-A6F3-1609027F425A}"/>
    <cellStyle name="R02B 7" xfId="1525" xr:uid="{290DA157-F463-40E8-AAF7-723F13181649}"/>
    <cellStyle name="R02B 7 2" xfId="1526" xr:uid="{F1AA2C67-CD58-41B7-B74A-4AB6CC01A0C1}"/>
    <cellStyle name="R02B 8" xfId="1527" xr:uid="{A6F7CA48-A2B6-484C-9710-9F1971692173}"/>
    <cellStyle name="R02B 8 2" xfId="1528" xr:uid="{6D7C474B-8F7B-4B62-8BEA-1A866282D715}"/>
    <cellStyle name="R02B 9" xfId="1529" xr:uid="{982F3EE4-89E7-4FA5-8891-2C0AA652DFDC}"/>
    <cellStyle name="R02B 9 2" xfId="1530" xr:uid="{DDEF544E-B9D4-40BA-A794-83188E42604A}"/>
    <cellStyle name="R02B_CASH" xfId="1531" xr:uid="{4FED69BB-F198-431E-AF01-B43CEEA43902}"/>
    <cellStyle name="R02H" xfId="1532" xr:uid="{24E89C24-4610-46A5-BA5D-E34899BCD0DE}"/>
    <cellStyle name="R02L" xfId="1533" xr:uid="{92BC596B-CB08-4773-A335-9184462880F8}"/>
    <cellStyle name="R03A" xfId="1534" xr:uid="{8DF034F7-EFE1-4FF6-9EE6-7101588B6A89}"/>
    <cellStyle name="R03A 10" xfId="1535" xr:uid="{93CB823F-3F49-4AD4-A00C-CCAA1EAC1180}"/>
    <cellStyle name="R03A 10 2" xfId="1536" xr:uid="{2BB0BDAC-5EA2-433C-BB74-227D9FDA6CC6}"/>
    <cellStyle name="R03A 11" xfId="1537" xr:uid="{BB693E4A-49A0-4CF9-AE63-C0AA0B0C17F2}"/>
    <cellStyle name="R03A 11 2" xfId="1538" xr:uid="{DA305F96-15D0-44DD-BBCF-4598D809F70F}"/>
    <cellStyle name="R03A 12" xfId="1539" xr:uid="{993D22A1-E595-448F-8E7A-044F67CCC23E}"/>
    <cellStyle name="R03A 12 2" xfId="1540" xr:uid="{8CF56CB2-0E8A-42EE-9359-33FD662ABC23}"/>
    <cellStyle name="R03A 13" xfId="1541" xr:uid="{ED5DB7B1-AF09-4A86-9BA3-6C53C496F5E8}"/>
    <cellStyle name="R03A 2" xfId="1542" xr:uid="{A806A2FF-6512-4C3E-B021-A140546DE43A}"/>
    <cellStyle name="R03A 2 2" xfId="1543" xr:uid="{C7E955F2-BAC3-4A03-B22A-3F5C50EE9802}"/>
    <cellStyle name="R03A 3" xfId="1544" xr:uid="{7724CBEC-45B8-4C45-A171-581B96AEDB33}"/>
    <cellStyle name="R03A 3 2" xfId="1545" xr:uid="{B5951D6E-6449-4B8D-904A-3DEA74C567D1}"/>
    <cellStyle name="R03A 4" xfId="1546" xr:uid="{04CD4D7A-5635-4BCD-8AD2-3176D51D0C06}"/>
    <cellStyle name="R03A 4 2" xfId="1547" xr:uid="{371D8837-B3A0-40FC-883A-9036E96E1DAD}"/>
    <cellStyle name="R03A 5" xfId="1548" xr:uid="{24F5D6A2-FC8B-4A4F-A2CD-C811DA20AE1E}"/>
    <cellStyle name="R03A 5 2" xfId="1549" xr:uid="{263536B0-A99E-4B17-A491-F1C88D584E23}"/>
    <cellStyle name="R03A 6" xfId="1550" xr:uid="{0B900837-9F83-489E-8824-CE14C8413050}"/>
    <cellStyle name="R03A 6 2" xfId="1551" xr:uid="{0136E696-220D-49C3-8741-264735452E4C}"/>
    <cellStyle name="R03A 7" xfId="1552" xr:uid="{6779C631-AA9C-4DEB-A551-E22070B23027}"/>
    <cellStyle name="R03A 7 2" xfId="1553" xr:uid="{FD41E3CD-DC95-4F04-AE03-07BEEEE6BFC1}"/>
    <cellStyle name="R03A 8" xfId="1554" xr:uid="{C5681481-0714-47B4-BF78-9D1CA03EACC7}"/>
    <cellStyle name="R03A 8 2" xfId="1555" xr:uid="{0BE01D08-A637-4364-8D69-A04CED59A09E}"/>
    <cellStyle name="R03A 9" xfId="1556" xr:uid="{C47D29E1-E8BA-4A90-BF4C-B90F5067848D}"/>
    <cellStyle name="R03A 9 2" xfId="1557" xr:uid="{8101F34C-4247-458C-9583-6C27B60CA8C5}"/>
    <cellStyle name="R03A_CASH" xfId="1558" xr:uid="{E4B7F26B-D99C-42B6-BE6D-889AF8E6E627}"/>
    <cellStyle name="R03B" xfId="1559" xr:uid="{52B40C66-6F57-4205-8262-3552BC6160A1}"/>
    <cellStyle name="R03B 10" xfId="1560" xr:uid="{AB6F62FC-089E-46F3-8477-483D0C82354A}"/>
    <cellStyle name="R03B 10 2" xfId="1561" xr:uid="{A5716262-CAE1-4488-9895-A4480679E739}"/>
    <cellStyle name="R03B 11" xfId="1562" xr:uid="{60F365FA-10C3-4CF6-99C9-E1BF95E566E6}"/>
    <cellStyle name="R03B 11 2" xfId="1563" xr:uid="{8520B5E5-E0A1-493E-B175-273BA9A8C42D}"/>
    <cellStyle name="R03B 12" xfId="1564" xr:uid="{F2875BC1-B37D-4262-AB05-EF373C2E0122}"/>
    <cellStyle name="R03B 12 2" xfId="1565" xr:uid="{0F61AB99-EFD4-4BF4-8855-5F0CB3FB756F}"/>
    <cellStyle name="R03B 13" xfId="1566" xr:uid="{80F43E39-9556-4773-951B-E7FFFCCD9387}"/>
    <cellStyle name="R03B 2" xfId="1567" xr:uid="{48471A1B-F489-4EE8-9256-4E11E335DF0D}"/>
    <cellStyle name="R03B 2 2" xfId="1568" xr:uid="{03A9A688-C3AB-4B48-966E-1CFB3FFD6A96}"/>
    <cellStyle name="R03B 3" xfId="1569" xr:uid="{5FEEACB7-9803-4BFD-96F3-24A009B05465}"/>
    <cellStyle name="R03B 3 2" xfId="1570" xr:uid="{390A3484-C83F-431B-96D3-AF7660B7B65D}"/>
    <cellStyle name="R03B 4" xfId="1571" xr:uid="{D143ADA8-7A41-405A-8462-7361F19A980F}"/>
    <cellStyle name="R03B 4 2" xfId="1572" xr:uid="{468B4F7D-EAFE-4AE2-A8FA-739430524252}"/>
    <cellStyle name="R03B 5" xfId="1573" xr:uid="{D1CFD665-FCFE-4ED4-A940-191393FF01A4}"/>
    <cellStyle name="R03B 5 2" xfId="1574" xr:uid="{E5BB7874-9AA7-4E36-824C-035B536B65D5}"/>
    <cellStyle name="R03B 6" xfId="1575" xr:uid="{C0A452C8-13C7-418A-B42B-7C6BEF411602}"/>
    <cellStyle name="R03B 6 2" xfId="1576" xr:uid="{39FDC3E2-9C91-4E45-A99D-5634A19AF520}"/>
    <cellStyle name="R03B 7" xfId="1577" xr:uid="{A335276F-08AA-4BF2-AAF4-52B8E07D6311}"/>
    <cellStyle name="R03B 7 2" xfId="1578" xr:uid="{23D4B51B-5EEF-4E43-8C67-D0BB70F11C00}"/>
    <cellStyle name="R03B 8" xfId="1579" xr:uid="{51BC4B08-D6F0-4FE1-95D1-718B852CD051}"/>
    <cellStyle name="R03B 8 2" xfId="1580" xr:uid="{BA29E19C-C901-4FB3-BED6-D251047CFF63}"/>
    <cellStyle name="R03B 9" xfId="1581" xr:uid="{C998560A-32B3-4852-9D9B-7B10AB1732D5}"/>
    <cellStyle name="R03B 9 2" xfId="1582" xr:uid="{9233DA54-C690-42C0-A987-9E227AA44D7B}"/>
    <cellStyle name="R03B_CASH" xfId="1583" xr:uid="{BE45F6F2-3468-47B5-8B58-B6B8D9481096}"/>
    <cellStyle name="R03H" xfId="1584" xr:uid="{C0ED0F53-96FE-4209-8B76-33E71E001242}"/>
    <cellStyle name="R03L" xfId="1585" xr:uid="{E666664F-EA68-47FB-940E-F60CE27F9FE4}"/>
    <cellStyle name="R04A" xfId="1586" xr:uid="{6A4DF03F-6EA5-40DE-A993-1FF98090B204}"/>
    <cellStyle name="R04A 10" xfId="1587" xr:uid="{8F1F0A84-D84D-41AF-9966-FB61902B859D}"/>
    <cellStyle name="R04A 10 2" xfId="1588" xr:uid="{5918CAE1-2BD0-48E8-A810-FB6DF7E609BD}"/>
    <cellStyle name="R04A 11" xfId="1589" xr:uid="{5FB56AFC-314A-4926-B756-5D1E667FE2DD}"/>
    <cellStyle name="R04A 11 2" xfId="1590" xr:uid="{47689F1D-79A9-4EDF-A3F2-44B2A56C2679}"/>
    <cellStyle name="R04A 12" xfId="1591" xr:uid="{104888C9-F462-4A01-8448-778D465E250F}"/>
    <cellStyle name="R04A 12 2" xfId="1592" xr:uid="{0792FDAC-4D4E-40C1-964C-478883E2C76B}"/>
    <cellStyle name="R04A 13" xfId="1593" xr:uid="{F375D073-A913-4405-8E64-145D3844B6C4}"/>
    <cellStyle name="R04A 2" xfId="1594" xr:uid="{2E0C22AB-4C86-4BF7-B1E0-F55478E6D74F}"/>
    <cellStyle name="R04A 2 2" xfId="1595" xr:uid="{46C08851-2F15-4CE7-82A8-89CB3505C936}"/>
    <cellStyle name="R04A 3" xfId="1596" xr:uid="{65E123A1-053A-44FA-A7BF-B013BA8FE752}"/>
    <cellStyle name="R04A 3 2" xfId="1597" xr:uid="{80B8B53F-AF3A-4B16-A152-C31FD4ABD0D3}"/>
    <cellStyle name="R04A 4" xfId="1598" xr:uid="{4B3B323B-1F0E-4F82-9D98-F2A8432C1FC6}"/>
    <cellStyle name="R04A 4 2" xfId="1599" xr:uid="{013B0E71-1F69-4FBD-B6A1-DD801D4973D6}"/>
    <cellStyle name="R04A 5" xfId="1600" xr:uid="{0EAD78EB-2DA9-4F7B-9968-97D28A7920CA}"/>
    <cellStyle name="R04A 5 2" xfId="1601" xr:uid="{87838DAA-7FED-4C0F-BC48-B4FAD65FB65C}"/>
    <cellStyle name="R04A 6" xfId="1602" xr:uid="{C401A71F-6C30-4ADE-9BAF-4F6E3FB736A1}"/>
    <cellStyle name="R04A 6 2" xfId="1603" xr:uid="{65FC766C-C192-4287-820F-5D38E2227DEC}"/>
    <cellStyle name="R04A 7" xfId="1604" xr:uid="{02317272-9FA7-4851-B172-F175EFDD22C0}"/>
    <cellStyle name="R04A 7 2" xfId="1605" xr:uid="{90321FCE-355F-46B5-A096-441726581F6D}"/>
    <cellStyle name="R04A 8" xfId="1606" xr:uid="{81DD6732-F61A-423F-99F1-3F73A5F1D8DA}"/>
    <cellStyle name="R04A 8 2" xfId="1607" xr:uid="{07577594-D8A1-464B-BE24-24D73FCC817F}"/>
    <cellStyle name="R04A 9" xfId="1608" xr:uid="{930F333C-D065-4147-838A-5FCBC150E17F}"/>
    <cellStyle name="R04A 9 2" xfId="1609" xr:uid="{05F9A4ED-B557-4524-A945-63D83A063867}"/>
    <cellStyle name="R04A_CASH" xfId="1610" xr:uid="{AB0BA392-2EDC-419B-85BC-F6EED5622B98}"/>
    <cellStyle name="R04B" xfId="1611" xr:uid="{F86B69B8-DA41-46A2-8F51-A3D5149E0C74}"/>
    <cellStyle name="R04B 10" xfId="1612" xr:uid="{6285C373-0C6D-47E6-8872-85242DD58D5C}"/>
    <cellStyle name="R04B 10 2" xfId="1613" xr:uid="{25326B15-2B4E-4868-943C-526264C1EC29}"/>
    <cellStyle name="R04B 11" xfId="1614" xr:uid="{0FB98A9B-D467-4D8F-AE58-A3F42E30D222}"/>
    <cellStyle name="R04B 11 2" xfId="1615" xr:uid="{85352F4E-E90F-4096-AAC1-24C24F120585}"/>
    <cellStyle name="R04B 12" xfId="1616" xr:uid="{B8A47FC9-41BA-4FB1-B025-CA438C43FF52}"/>
    <cellStyle name="R04B 12 2" xfId="1617" xr:uid="{5906DB17-070A-42F8-BC00-A7425AEC9E36}"/>
    <cellStyle name="R04B 13" xfId="1618" xr:uid="{4A84E9A8-0ECC-4FB3-B7C0-E203FE5F80CC}"/>
    <cellStyle name="R04B 2" xfId="1619" xr:uid="{EF586267-4DA9-403F-B69C-D95C15D1E132}"/>
    <cellStyle name="R04B 2 2" xfId="1620" xr:uid="{74B439FE-A9F5-4859-AE77-DF6C972CC763}"/>
    <cellStyle name="R04B 3" xfId="1621" xr:uid="{F193CFA9-2FC7-4E87-AFAF-8997D59AC040}"/>
    <cellStyle name="R04B 3 2" xfId="1622" xr:uid="{F50BF4FF-626A-4697-9299-C75D0B2E06EC}"/>
    <cellStyle name="R04B 4" xfId="1623" xr:uid="{C320D151-DFA9-4EFC-817E-340ABB548ACB}"/>
    <cellStyle name="R04B 4 2" xfId="1624" xr:uid="{E3F0C3AB-7FB3-444D-80F9-68875FA0BFA6}"/>
    <cellStyle name="R04B 5" xfId="1625" xr:uid="{FB77AF4D-2234-487A-8F2D-AB173BB65CED}"/>
    <cellStyle name="R04B 5 2" xfId="1626" xr:uid="{74B0B56B-2A9B-4DD4-9793-F94D067A408F}"/>
    <cellStyle name="R04B 6" xfId="1627" xr:uid="{B809F909-3467-4B82-B904-C16D26B65C5F}"/>
    <cellStyle name="R04B 6 2" xfId="1628" xr:uid="{04617435-EE6F-4CF7-AD31-DDE5B984B712}"/>
    <cellStyle name="R04B 7" xfId="1629" xr:uid="{383B9C82-2F9F-4F8E-9EA1-BD7028859A73}"/>
    <cellStyle name="R04B 7 2" xfId="1630" xr:uid="{675E6B40-F35C-4D7A-ABA7-BB169A57F1DA}"/>
    <cellStyle name="R04B 8" xfId="1631" xr:uid="{C5A25182-37AE-4B95-8FFF-52BEB173D613}"/>
    <cellStyle name="R04B 8 2" xfId="1632" xr:uid="{A6B1C660-E9B2-4FDA-9453-F5D0A36C8F46}"/>
    <cellStyle name="R04B 9" xfId="1633" xr:uid="{49ECF4CB-606C-4F86-83D1-8379DB34B67C}"/>
    <cellStyle name="R04B 9 2" xfId="1634" xr:uid="{E60EB407-88F3-40F4-AA94-638B52461609}"/>
    <cellStyle name="R04B_CASH" xfId="1635" xr:uid="{D7A5BAF5-A27D-41DB-A2BD-F2E9F7D8B7ED}"/>
    <cellStyle name="R04H" xfId="1636" xr:uid="{616DE03C-8BE0-49F1-AE45-2457B980D3E7}"/>
    <cellStyle name="R04L" xfId="1637" xr:uid="{69C5DCC2-CB83-4F79-B907-DC16CDA7FA73}"/>
    <cellStyle name="R05A" xfId="1638" xr:uid="{1726CE70-A361-4B82-8401-7AB28935D757}"/>
    <cellStyle name="R05B" xfId="1639" xr:uid="{E95A7B04-4610-45C8-AC24-AE3FCEADDF51}"/>
    <cellStyle name="R05B 10" xfId="1640" xr:uid="{5CFE9F81-F87C-4305-8FE5-5AB781CB44C2}"/>
    <cellStyle name="R05B 10 2" xfId="1641" xr:uid="{BA167907-2DE3-42B8-B1ED-13909809C77C}"/>
    <cellStyle name="R05B 11" xfId="1642" xr:uid="{10956AAC-40AB-464F-BE08-BA1D86BC09F2}"/>
    <cellStyle name="R05B 11 2" xfId="1643" xr:uid="{92627E47-51C0-4902-9D1E-8C42CD4B033E}"/>
    <cellStyle name="R05B 12" xfId="1644" xr:uid="{8F1012CE-26C1-48AC-BAB4-8153A7D56129}"/>
    <cellStyle name="R05B 12 2" xfId="1645" xr:uid="{D81CA1D9-E123-4981-B31B-03C476ACD70A}"/>
    <cellStyle name="R05B 13" xfId="1646" xr:uid="{09B51D31-50C9-48EC-A4F1-CE6E7E45A4BF}"/>
    <cellStyle name="R05B 2" xfId="1647" xr:uid="{E4218B68-CE9A-46F6-B640-F5909BF187B7}"/>
    <cellStyle name="R05B 2 2" xfId="1648" xr:uid="{AF97BA4F-4893-4AFB-B303-E2218F70E9A0}"/>
    <cellStyle name="R05B 2_CASH" xfId="1649" xr:uid="{13FD7E4F-E14A-4999-8F34-4D6648B9391B}"/>
    <cellStyle name="R05B 3" xfId="1650" xr:uid="{7B8EA346-2D2A-408B-AC81-E369CAF1DDFC}"/>
    <cellStyle name="R05B 3 2" xfId="1651" xr:uid="{AA778DB5-D6FB-4472-8BA1-13C07816B50C}"/>
    <cellStyle name="R05B 4" xfId="1652" xr:uid="{852C2595-9DC1-424B-B6F6-F4EE0C715317}"/>
    <cellStyle name="R05B 4 2" xfId="1653" xr:uid="{B32D30C8-E4FD-4DD2-B5F3-61555A506091}"/>
    <cellStyle name="R05B 5" xfId="1654" xr:uid="{19D66C15-3B04-4FD2-AAD7-326FC65F98FC}"/>
    <cellStyle name="R05B 5 2" xfId="1655" xr:uid="{7910DBA4-0B88-43D8-B895-2174CA2E3C69}"/>
    <cellStyle name="R05B 6" xfId="1656" xr:uid="{68CB68F4-727B-4F34-B68E-8279CE712AEE}"/>
    <cellStyle name="R05B 6 2" xfId="1657" xr:uid="{C498509F-572F-4372-88C8-4D2EC2219C48}"/>
    <cellStyle name="R05B 7" xfId="1658" xr:uid="{8BB8547B-53A2-462B-8BBF-93F878CB3F07}"/>
    <cellStyle name="R05B 7 2" xfId="1659" xr:uid="{A5519E92-C8B6-434B-90A3-82E0FA0E30F1}"/>
    <cellStyle name="R05B 8" xfId="1660" xr:uid="{0297071B-C106-4825-BFA3-2D79BD0AFFC4}"/>
    <cellStyle name="R05B 8 2" xfId="1661" xr:uid="{BAF2859C-1DE8-4A4E-94E0-A1EA2AA4EF0E}"/>
    <cellStyle name="R05B 9" xfId="1662" xr:uid="{8E8A40AD-7761-49F9-B95C-F3E8B3832618}"/>
    <cellStyle name="R05B 9 2" xfId="1663" xr:uid="{6822D271-94DC-4726-A7ED-A8F54B4ED674}"/>
    <cellStyle name="R05B_CASH" xfId="1664" xr:uid="{006C79CC-B528-4A86-A660-D4789CAA4949}"/>
    <cellStyle name="R05H" xfId="1665" xr:uid="{72482C8C-EDB4-460D-96C8-4B2DDDB1E192}"/>
    <cellStyle name="R05L" xfId="1666" xr:uid="{330B0591-7383-4F4D-B251-BA553E3E369C}"/>
    <cellStyle name="R06A" xfId="1667" xr:uid="{659A4D8C-8013-49B1-848A-27E535586365}"/>
    <cellStyle name="R06B" xfId="1668" xr:uid="{4770658B-7F8A-4EE7-BF50-CC609C13FD80}"/>
    <cellStyle name="R06H" xfId="1669" xr:uid="{B53AE089-3853-4187-AF10-F6DBD3360010}"/>
    <cellStyle name="R06L" xfId="1670" xr:uid="{241B7075-6E5D-4591-835F-35A3119AB0F2}"/>
    <cellStyle name="R07A" xfId="1671" xr:uid="{CAC1AF22-96EB-40FF-B411-3B6047FDE424}"/>
    <cellStyle name="R07B" xfId="1672" xr:uid="{B3DF74B1-F817-41CC-9889-023735977516}"/>
    <cellStyle name="R07H" xfId="1673" xr:uid="{01D7FD82-F086-4174-ABAF-420C05616525}"/>
    <cellStyle name="R07L" xfId="1674" xr:uid="{5DA7A497-119C-4A34-A6D3-94D4644D9671}"/>
    <cellStyle name="RevList" xfId="96" xr:uid="{264E29B5-6DD2-4CA3-8532-E9343D2D2DA4}"/>
    <cellStyle name="serJet 1200 Series PCL 6" xfId="97" xr:uid="{830D9978-3579-44F5-8B67-CDDB51D6DDAF}"/>
    <cellStyle name="Style 1" xfId="98" xr:uid="{C3971FED-1772-4740-A5BE-41F25447C9D9}"/>
    <cellStyle name="Style 1 2" xfId="1675" xr:uid="{7FB7DA62-B4B6-4A66-8F14-0012F082C5D7}"/>
    <cellStyle name="Style 1_CASH" xfId="1676" xr:uid="{9B4F83EA-F4EA-4131-844A-0B2F93C5B152}"/>
    <cellStyle name="Style 2" xfId="99" xr:uid="{F459BD89-0A3C-4900-9F3B-6BD883D76251}"/>
    <cellStyle name="subhead" xfId="100" xr:uid="{BF63D3FC-9AE4-4623-98B2-B712153BE601}"/>
    <cellStyle name="Subtotal" xfId="101" xr:uid="{9D2C2EED-3F91-4B49-8D0E-35B145FE1305}"/>
    <cellStyle name="Summary" xfId="1677" xr:uid="{951A1235-4A81-43A9-BCC7-0A18BD849E5A}"/>
    <cellStyle name="T" xfId="102" xr:uid="{6C9BEC26-FFCE-48C1-8E9F-992883B68108}"/>
    <cellStyle name="T 2" xfId="1678" xr:uid="{6F25C294-6B11-4555-8C15-EE683BD63694}"/>
    <cellStyle name="T_CASH" xfId="1679" xr:uid="{761C5593-1EFE-4FC6-96B2-3E47BF8B84A2}"/>
    <cellStyle name="TableDetailTextStyle, Top-Left, (none), Solid/Color [Black]/Color [White]" xfId="1680" xr:uid="{E5FE4B60-6EAF-412A-94E3-7590A8C070B1}"/>
    <cellStyle name="th" xfId="103" xr:uid="{56BC649D-D28B-466A-9BA4-88213E79CFCF}"/>
    <cellStyle name="th 2" xfId="1681" xr:uid="{7270D5AD-8FAA-4A69-8FD1-5CC43B5561C2}"/>
    <cellStyle name="th_CASH" xfId="1682" xr:uid="{FD42C553-1AEE-45AE-AF44-848248750AF5}"/>
    <cellStyle name="Thuyet minh" xfId="104" xr:uid="{E7408314-1D78-49C3-BA14-3B0E2712F82C}"/>
    <cellStyle name="Thuyet minh 2" xfId="1683" xr:uid="{50036D71-AA69-4A20-A9C0-605F7C7CE7DD}"/>
    <cellStyle name="Tickmark" xfId="105" xr:uid="{528C4E44-BD2B-4FCF-A000-F8729DD1B45E}"/>
    <cellStyle name="Title 2" xfId="1684" xr:uid="{C2180584-7EDC-454B-AA29-C5E00B9DC541}"/>
    <cellStyle name="Total 2" xfId="1685" xr:uid="{6130F79F-9521-4A5F-A528-A3A8C59764E8}"/>
    <cellStyle name="Total 2 2" xfId="1686" xr:uid="{F11F606E-4183-4B17-BE5D-35D651D70182}"/>
    <cellStyle name="Total 2 3" xfId="1687" xr:uid="{1E300899-517D-43B0-8F44-1EC79DC08520}"/>
    <cellStyle name="Total 2 4" xfId="1688" xr:uid="{83275444-D4D0-44A0-8B03-DBA3160B8A03}"/>
    <cellStyle name="Total 2_CASH" xfId="1689" xr:uid="{30446BED-34BC-46F4-BAE9-944E42AE877E}"/>
    <cellStyle name="viet" xfId="106" xr:uid="{C44F356A-C48C-4E6B-8A8A-EFA8401EC769}"/>
    <cellStyle name="viet2" xfId="107" xr:uid="{404CA0EA-CDD1-47B7-A37E-FF39CA6CFD41}"/>
    <cellStyle name="viet2 2" xfId="1690" xr:uid="{C745B3C9-0310-45EB-BA48-0AC0637C634C}"/>
    <cellStyle name="viet2_CASH" xfId="1691" xr:uid="{1C3B3A0A-1389-4087-BC5B-1F2068D98EE9}"/>
    <cellStyle name="vnhead1" xfId="108" xr:uid="{69091BCF-1BA4-4CC3-B713-AAF70D07629C}"/>
    <cellStyle name="vnhead1 2" xfId="1692" xr:uid="{E18AC9EE-E1A7-46F3-97EB-DC7145E9CC9C}"/>
    <cellStyle name="vnhead1_CASH" xfId="1693" xr:uid="{BE8C963B-8138-42BF-8E9A-D3E5EEE4AE2C}"/>
    <cellStyle name="vnhead3" xfId="109" xr:uid="{236A8067-0EB2-488C-A6C3-B7BFCE1FC8EE}"/>
    <cellStyle name="vnhead3 2" xfId="1694" xr:uid="{3B4B96D8-51C5-43F9-92C9-700EFC8C9D9D}"/>
    <cellStyle name="vnhead3_CASH" xfId="1695" xr:uid="{B0E6E948-B685-41AB-8E00-14DF1F91B308}"/>
    <cellStyle name="vntxt1" xfId="110" xr:uid="{866715A0-3225-40C9-B2A3-2E18DC5BB835}"/>
    <cellStyle name="vntxt2" xfId="111" xr:uid="{A19E55E2-5BC4-4118-A6F9-B06C632C30DC}"/>
    <cellStyle name="Währung [0]_UXO VII" xfId="112" xr:uid="{95B6F8BC-7415-4AFE-8BAA-EB08F87D9956}"/>
    <cellStyle name="Währung_UXO VII" xfId="113" xr:uid="{028A23AB-0EFE-4650-A9BD-A8DBC4DBE651}"/>
    <cellStyle name="Warning Text 2" xfId="1696" xr:uid="{1C708D90-6100-4EDC-8263-5FB64630A0F5}"/>
    <cellStyle name="センター" xfId="114" xr:uid="{9424EF42-E84F-4FBE-B12B-C5B2EFF3B104}"/>
    <cellStyle name="เครื่องหมายสกุลเงิน [0]_FTC_OFFER" xfId="115" xr:uid="{50D86849-9DA4-472C-B0E9-3F49126F5F08}"/>
    <cellStyle name="เครื่องหมายสกุลเงิน_FTC_OFFER" xfId="116" xr:uid="{F1896419-FCA7-465E-8869-217CAD975D42}"/>
    <cellStyle name="ปกติ_FTC_OFFER" xfId="117" xr:uid="{5114F936-38D3-4442-AB4E-5BF9B6FEE96A}"/>
    <cellStyle name=" [0.00]_ Att. 1- Cover" xfId="118" xr:uid="{E9C0D82A-8A95-43F4-9C71-4DB6A5BE76DE}"/>
    <cellStyle name="_ Att. 1- Cover" xfId="119" xr:uid="{10810E3F-FF56-49CD-BC4D-F065ECACD5D0}"/>
    <cellStyle name="?_ Att. 1- Cover" xfId="120" xr:uid="{08EAFD0E-55E3-45D4-8F82-99AE104440ED}"/>
    <cellStyle name="똿뗦먛귟 [0.00]_PRODUCT DETAIL Q1" xfId="121" xr:uid="{B02FECE7-8E99-4887-8592-15BAF3DB4663}"/>
    <cellStyle name="똿뗦먛귟_PRODUCT DETAIL Q1" xfId="122" xr:uid="{FA303A37-C4CA-4D84-B9D7-EC3445E6ED77}"/>
    <cellStyle name="믅됞 [0.00]_PRODUCT DETAIL Q1" xfId="123" xr:uid="{A0D5A3F4-A019-4BCB-9B8B-05CC82652EB1}"/>
    <cellStyle name="믅됞_PRODUCT DETAIL Q1" xfId="124" xr:uid="{AD8EE806-C5DD-4453-9916-3F1BFC72CAA1}"/>
    <cellStyle name="백분율_††††† " xfId="125" xr:uid="{C8281EE1-AAFD-4369-A43D-EAB9B999C2D5}"/>
    <cellStyle name="뷭?_BOOKSHIP" xfId="126" xr:uid="{1A4C03EF-B59F-47C0-AED4-E78557A8DD8A}"/>
    <cellStyle name="콤마 [0]_ 비목별 월별기술 " xfId="127" xr:uid="{F4C4A025-9618-46DC-8C30-A492D405E93A}"/>
    <cellStyle name="콤마_ 비목별 월별기술 " xfId="128" xr:uid="{0CB4F84D-2AFE-497E-9F57-3DF7242BDDD4}"/>
    <cellStyle name="통화 [0]_††††† " xfId="129" xr:uid="{F6D1E28B-676C-4381-A143-EB91BC98A6AE}"/>
    <cellStyle name="통화_††††† " xfId="130" xr:uid="{A035A859-254A-442F-95FE-2622D23EC235}"/>
    <cellStyle name="표준_(정보부문)월별인원계획" xfId="131" xr:uid="{FB623155-57DC-4DC6-A421-F05BA51A06E2}"/>
    <cellStyle name="一般_00Q3902REV.1" xfId="132" xr:uid="{F3375C77-27A4-43C5-B80C-4028C683B914}"/>
    <cellStyle name="千分位[0]_00Q3902REV.1" xfId="133" xr:uid="{F01DF955-B4CB-440F-AD23-FE80F4439D2A}"/>
    <cellStyle name="千分位_00Q3902REV.1" xfId="134" xr:uid="{0EC03F58-0460-4AAD-A61C-263AF001E53C}"/>
    <cellStyle name="桁区切り [0.00]_††††† " xfId="135" xr:uid="{5CB5A227-C9B0-425B-835E-8E93766814CD}"/>
    <cellStyle name="桁区切り_††††† " xfId="136" xr:uid="{350A053A-77C1-49DE-99A6-D80A06E59B3D}"/>
    <cellStyle name="標準_††††† " xfId="137" xr:uid="{E3B61D1B-1326-418A-A34B-856723DA4AF0}"/>
    <cellStyle name="貨幣 [0]_00Q3902REV.1" xfId="138" xr:uid="{4248CA1A-933E-44AE-B6E2-624D8334FE0A}"/>
    <cellStyle name="貨幣[0]_BRE" xfId="139" xr:uid="{C6479DCE-2671-4359-8D3A-E1357E261E9A}"/>
    <cellStyle name="貨幣_00Q3902REV.1" xfId="140" xr:uid="{E2BBEF2D-73DC-4D66-A3D4-0F9F3DC3395B}"/>
    <cellStyle name="通貨 [0.00]_††††† " xfId="141" xr:uid="{C2D62B37-8822-4B7D-97ED-E7EEE2B4FEC8}"/>
    <cellStyle name="通貨_††††† " xfId="142" xr:uid="{225907AB-6596-4F40-90FC-CF0B60FA68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F32"/>
  <sheetViews>
    <sheetView tabSelected="1" workbookViewId="0">
      <selection activeCell="D3" sqref="D3"/>
    </sheetView>
  </sheetViews>
  <sheetFormatPr defaultRowHeight="12.5"/>
  <cols>
    <col min="1" max="1" width="37.08984375" customWidth="1"/>
    <col min="2" max="2" width="7.36328125" customWidth="1"/>
    <col min="3" max="3" width="41.54296875" customWidth="1"/>
    <col min="4" max="4" width="39.36328125" bestFit="1" customWidth="1"/>
    <col min="6" max="6" width="9.90625" bestFit="1" customWidth="1"/>
  </cols>
  <sheetData>
    <row r="1" spans="1:6" ht="30" customHeight="1">
      <c r="A1" s="31" t="s">
        <v>0</v>
      </c>
      <c r="B1" s="31"/>
      <c r="C1" s="31"/>
      <c r="D1" s="31"/>
    </row>
    <row r="2" spans="1:6" ht="15" customHeight="1">
      <c r="A2" s="1" t="s">
        <v>1</v>
      </c>
      <c r="B2" s="1" t="s">
        <v>1</v>
      </c>
      <c r="C2" s="2" t="s">
        <v>2</v>
      </c>
      <c r="D2" s="8">
        <v>45909</v>
      </c>
    </row>
    <row r="3" spans="1:6" ht="15" customHeight="1">
      <c r="A3" s="1" t="s">
        <v>1</v>
      </c>
      <c r="B3" s="1" t="s">
        <v>1</v>
      </c>
      <c r="C3" s="2" t="s">
        <v>3</v>
      </c>
      <c r="D3" s="8">
        <v>45915</v>
      </c>
      <c r="F3" s="8"/>
    </row>
    <row r="4" spans="1:6" ht="15" customHeight="1">
      <c r="A4" s="1" t="s">
        <v>1</v>
      </c>
      <c r="B4" s="1" t="s">
        <v>1</v>
      </c>
      <c r="C4" s="1" t="s">
        <v>1</v>
      </c>
      <c r="D4" s="1" t="s">
        <v>1</v>
      </c>
    </row>
    <row r="5" spans="1:6" ht="15" customHeight="1">
      <c r="A5" s="9" t="s">
        <v>61</v>
      </c>
      <c r="B5" s="1"/>
      <c r="C5" s="1"/>
      <c r="D5" s="1" t="s">
        <v>1</v>
      </c>
    </row>
    <row r="6" spans="1:6" ht="15" customHeight="1">
      <c r="A6" s="9" t="s">
        <v>62</v>
      </c>
      <c r="B6" s="1"/>
      <c r="C6" s="1"/>
      <c r="D6" s="1" t="s">
        <v>1</v>
      </c>
    </row>
    <row r="7" spans="1:6" ht="15" customHeight="1">
      <c r="A7" s="9" t="s">
        <v>65</v>
      </c>
      <c r="B7" s="1"/>
      <c r="C7" s="1"/>
      <c r="D7" s="1"/>
    </row>
    <row r="8" spans="1:6" ht="15" customHeight="1">
      <c r="A8" s="9" t="s">
        <v>96</v>
      </c>
      <c r="B8" s="1"/>
      <c r="C8" s="1"/>
      <c r="D8" s="1" t="s">
        <v>4</v>
      </c>
    </row>
    <row r="9" spans="1:6" ht="15" customHeight="1">
      <c r="A9" s="30" t="s">
        <v>1</v>
      </c>
      <c r="B9" s="1" t="s">
        <v>1</v>
      </c>
      <c r="C9" s="1" t="s">
        <v>1</v>
      </c>
      <c r="D9" s="1" t="s">
        <v>5</v>
      </c>
    </row>
    <row r="10" spans="1:6" ht="15" customHeight="1">
      <c r="A10" s="1" t="s">
        <v>1</v>
      </c>
      <c r="B10" s="1" t="s">
        <v>1</v>
      </c>
      <c r="C10" s="1" t="s">
        <v>1</v>
      </c>
      <c r="D10" s="1" t="s">
        <v>1</v>
      </c>
    </row>
    <row r="11" spans="1:6" ht="15" customHeight="1">
      <c r="A11" s="1" t="s">
        <v>1</v>
      </c>
      <c r="B11" s="1" t="s">
        <v>1</v>
      </c>
      <c r="C11" s="1" t="s">
        <v>1</v>
      </c>
      <c r="D11" s="1" t="s">
        <v>1</v>
      </c>
    </row>
    <row r="12" spans="1:6" ht="15" customHeight="1">
      <c r="A12" s="1" t="s">
        <v>1</v>
      </c>
      <c r="B12" s="3" t="s">
        <v>6</v>
      </c>
      <c r="C12" s="3" t="s">
        <v>7</v>
      </c>
      <c r="D12" s="3" t="s">
        <v>8</v>
      </c>
    </row>
    <row r="13" spans="1:6" ht="15" customHeight="1">
      <c r="A13" s="1"/>
      <c r="B13" s="4" t="s">
        <v>9</v>
      </c>
      <c r="C13" s="4" t="s">
        <v>10</v>
      </c>
      <c r="D13" s="4" t="s">
        <v>11</v>
      </c>
    </row>
    <row r="14" spans="1:6" ht="15" customHeight="1">
      <c r="A14" s="1"/>
      <c r="B14" s="4" t="s">
        <v>12</v>
      </c>
      <c r="C14" s="4" t="s">
        <v>13</v>
      </c>
      <c r="D14" s="4" t="s">
        <v>14</v>
      </c>
    </row>
    <row r="15" spans="1:6" ht="15" customHeight="1">
      <c r="A15" s="1" t="s">
        <v>1</v>
      </c>
      <c r="B15" s="4" t="s">
        <v>15</v>
      </c>
      <c r="C15" s="4" t="s">
        <v>16</v>
      </c>
      <c r="D15" s="4" t="s">
        <v>17</v>
      </c>
    </row>
    <row r="16" spans="1:6" ht="15" customHeight="1">
      <c r="A16" s="1" t="s">
        <v>1</v>
      </c>
      <c r="B16" s="1" t="s">
        <v>1</v>
      </c>
      <c r="C16" s="1" t="s">
        <v>1</v>
      </c>
      <c r="D16" s="1" t="s">
        <v>1</v>
      </c>
    </row>
    <row r="17" spans="1:4" ht="15" customHeight="1">
      <c r="A17" s="1" t="s">
        <v>1</v>
      </c>
      <c r="B17" s="5" t="s">
        <v>18</v>
      </c>
      <c r="C17" s="33" t="s">
        <v>19</v>
      </c>
      <c r="D17" s="33"/>
    </row>
    <row r="18" spans="1:4" ht="15" customHeight="1">
      <c r="A18" s="1" t="s">
        <v>1</v>
      </c>
      <c r="B18" s="1" t="s">
        <v>1</v>
      </c>
      <c r="C18" s="33" t="s">
        <v>20</v>
      </c>
      <c r="D18" s="33"/>
    </row>
    <row r="19" spans="1:4" ht="15" customHeight="1">
      <c r="A19" s="1" t="s">
        <v>1</v>
      </c>
      <c r="B19" s="1" t="s">
        <v>1</v>
      </c>
      <c r="C19" s="33" t="s">
        <v>21</v>
      </c>
      <c r="D19" s="33"/>
    </row>
    <row r="20" spans="1:4" ht="15" customHeight="1">
      <c r="A20" s="1" t="s">
        <v>1</v>
      </c>
      <c r="B20" s="1" t="s">
        <v>1</v>
      </c>
      <c r="C20" s="1" t="s">
        <v>1</v>
      </c>
      <c r="D20" s="1" t="s">
        <v>1</v>
      </c>
    </row>
    <row r="21" spans="1:4" ht="15" customHeight="1">
      <c r="A21" s="1" t="s">
        <v>1</v>
      </c>
      <c r="B21" s="1" t="s">
        <v>1</v>
      </c>
      <c r="C21" s="1" t="s">
        <v>1</v>
      </c>
      <c r="D21" s="1" t="s">
        <v>1</v>
      </c>
    </row>
    <row r="22" spans="1:4" ht="15" customHeight="1">
      <c r="A22" s="1" t="s">
        <v>1</v>
      </c>
      <c r="B22" s="1" t="s">
        <v>1</v>
      </c>
      <c r="C22" s="1" t="s">
        <v>1</v>
      </c>
      <c r="D22" s="1" t="s">
        <v>1</v>
      </c>
    </row>
    <row r="23" spans="1:4" ht="33" customHeight="1">
      <c r="A23" s="34" t="s">
        <v>22</v>
      </c>
      <c r="B23" s="34"/>
      <c r="C23" s="34" t="s">
        <v>23</v>
      </c>
      <c r="D23" s="34"/>
    </row>
    <row r="24" spans="1:4" ht="15" customHeight="1">
      <c r="A24" s="32" t="s">
        <v>24</v>
      </c>
      <c r="B24" s="32"/>
      <c r="C24" s="32" t="s">
        <v>24</v>
      </c>
      <c r="D24" s="32"/>
    </row>
    <row r="25" spans="1:4" ht="15" customHeight="1">
      <c r="A25" s="33" t="s">
        <v>1</v>
      </c>
      <c r="B25" s="33"/>
      <c r="C25" s="33" t="s">
        <v>1</v>
      </c>
      <c r="D25" s="33"/>
    </row>
    <row r="30" spans="1:4" s="12" customFormat="1" ht="15.5">
      <c r="A30" s="12" t="s">
        <v>63</v>
      </c>
      <c r="D30" s="12" t="s">
        <v>64</v>
      </c>
    </row>
    <row r="31" spans="1:4" s="12" customFormat="1" ht="15.5">
      <c r="A31" s="12" t="s">
        <v>95</v>
      </c>
      <c r="D31" s="12" t="s">
        <v>92</v>
      </c>
    </row>
    <row r="32" spans="1:4" s="12" customFormat="1" ht="15.5">
      <c r="A32" s="12" t="s">
        <v>94</v>
      </c>
      <c r="D32" s="12" t="s">
        <v>93</v>
      </c>
    </row>
  </sheetData>
  <mergeCells count="10">
    <mergeCell ref="A1:D1"/>
    <mergeCell ref="C24:D24"/>
    <mergeCell ref="A25:B25"/>
    <mergeCell ref="C25:D25"/>
    <mergeCell ref="C19:D19"/>
    <mergeCell ref="A24:B24"/>
    <mergeCell ref="C17:D17"/>
    <mergeCell ref="C18:D18"/>
    <mergeCell ref="A23:B23"/>
    <mergeCell ref="C23:D2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D9"/>
  <sheetViews>
    <sheetView workbookViewId="0">
      <selection activeCell="B23" sqref="B23"/>
    </sheetView>
  </sheetViews>
  <sheetFormatPr defaultRowHeight="12.5"/>
  <cols>
    <col min="1" max="1" width="7.36328125" customWidth="1"/>
    <col min="2" max="2" width="54.81640625" customWidth="1"/>
    <col min="3" max="4" width="23.1796875" customWidth="1"/>
  </cols>
  <sheetData>
    <row r="1" spans="1:4" ht="15" customHeight="1">
      <c r="A1" s="6" t="s">
        <v>6</v>
      </c>
      <c r="B1" s="6" t="s">
        <v>25</v>
      </c>
      <c r="C1" s="6" t="s">
        <v>26</v>
      </c>
      <c r="D1" s="6" t="s">
        <v>27</v>
      </c>
    </row>
    <row r="2" spans="1:4" ht="15" customHeight="1">
      <c r="A2" s="7" t="s">
        <v>9</v>
      </c>
      <c r="B2" s="7" t="s">
        <v>28</v>
      </c>
      <c r="C2" s="10"/>
      <c r="D2" s="10"/>
    </row>
    <row r="3" spans="1:4" ht="15" customHeight="1">
      <c r="A3" s="4" t="s">
        <v>29</v>
      </c>
      <c r="B3" s="4" t="s">
        <v>30</v>
      </c>
      <c r="C3" s="11"/>
      <c r="D3" s="11"/>
    </row>
    <row r="4" spans="1:4" ht="15" customHeight="1">
      <c r="A4" s="4" t="s">
        <v>31</v>
      </c>
      <c r="B4" s="4" t="s">
        <v>32</v>
      </c>
      <c r="C4" s="11"/>
      <c r="D4" s="11"/>
    </row>
    <row r="5" spans="1:4" ht="15" customHeight="1">
      <c r="A5" s="4" t="s">
        <v>33</v>
      </c>
      <c r="B5" s="4" t="s">
        <v>34</v>
      </c>
      <c r="C5" s="11"/>
      <c r="D5" s="11"/>
    </row>
    <row r="6" spans="1:4" ht="15" customHeight="1">
      <c r="A6" s="7" t="s">
        <v>12</v>
      </c>
      <c r="B6" s="7" t="s">
        <v>35</v>
      </c>
      <c r="C6" s="10"/>
      <c r="D6" s="10"/>
    </row>
    <row r="7" spans="1:4" ht="15" customHeight="1">
      <c r="A7" s="4" t="s">
        <v>36</v>
      </c>
      <c r="B7" s="4" t="s">
        <v>37</v>
      </c>
      <c r="C7" s="11"/>
      <c r="D7" s="11"/>
    </row>
    <row r="8" spans="1:4" ht="15" customHeight="1">
      <c r="A8" s="4" t="s">
        <v>38</v>
      </c>
      <c r="B8" s="4" t="s">
        <v>39</v>
      </c>
      <c r="C8" s="11"/>
      <c r="D8" s="11"/>
    </row>
    <row r="9" spans="1:4" ht="15" customHeight="1">
      <c r="A9" s="4" t="s">
        <v>40</v>
      </c>
      <c r="B9" s="4" t="s">
        <v>41</v>
      </c>
      <c r="C9" s="11"/>
      <c r="D9" s="11"/>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D34"/>
  <sheetViews>
    <sheetView zoomScale="80" zoomScaleNormal="80" workbookViewId="0">
      <selection activeCell="C4" sqref="C4:D22"/>
    </sheetView>
  </sheetViews>
  <sheetFormatPr defaultColWidth="8.90625" defaultRowHeight="15.5"/>
  <cols>
    <col min="1" max="1" width="6.81640625" style="12" customWidth="1"/>
    <col min="2" max="2" width="64.90625" style="12" customWidth="1"/>
    <col min="3" max="4" width="20.36328125" style="12" customWidth="1"/>
    <col min="5" max="16384" width="8.90625" style="12"/>
  </cols>
  <sheetData>
    <row r="1" spans="1:4" ht="15" customHeight="1">
      <c r="A1" s="26" t="s">
        <v>6</v>
      </c>
      <c r="B1" s="26" t="s">
        <v>25</v>
      </c>
      <c r="C1" s="26" t="s">
        <v>26</v>
      </c>
      <c r="D1" s="26" t="s">
        <v>27</v>
      </c>
    </row>
    <row r="2" spans="1:4" ht="30.5">
      <c r="A2" s="13" t="s">
        <v>42</v>
      </c>
      <c r="B2" s="14" t="s">
        <v>66</v>
      </c>
      <c r="C2" s="13"/>
      <c r="D2" s="13"/>
    </row>
    <row r="3" spans="1:4" ht="30.5">
      <c r="A3" s="13" t="s">
        <v>9</v>
      </c>
      <c r="B3" s="14" t="s">
        <v>67</v>
      </c>
      <c r="C3" s="13"/>
      <c r="D3" s="13"/>
    </row>
    <row r="4" spans="1:4" ht="31">
      <c r="A4" s="17" t="s">
        <v>29</v>
      </c>
      <c r="B4" s="15" t="s">
        <v>68</v>
      </c>
      <c r="C4" s="20">
        <v>231587049376</v>
      </c>
      <c r="D4" s="20">
        <v>238010203503</v>
      </c>
    </row>
    <row r="5" spans="1:4" ht="31">
      <c r="A5" s="17" t="s">
        <v>31</v>
      </c>
      <c r="B5" s="15" t="s">
        <v>69</v>
      </c>
      <c r="C5" s="20"/>
      <c r="D5" s="20"/>
    </row>
    <row r="6" spans="1:4" ht="31">
      <c r="A6" s="17" t="s">
        <v>33</v>
      </c>
      <c r="B6" s="15" t="s">
        <v>70</v>
      </c>
      <c r="C6" s="18">
        <v>20097.75</v>
      </c>
      <c r="D6" s="18">
        <v>20669.939999999999</v>
      </c>
    </row>
    <row r="7" spans="1:4" ht="30.5">
      <c r="A7" s="13" t="s">
        <v>12</v>
      </c>
      <c r="B7" s="14" t="s">
        <v>71</v>
      </c>
      <c r="C7" s="21"/>
      <c r="D7" s="21"/>
    </row>
    <row r="8" spans="1:4" ht="31">
      <c r="A8" s="17" t="s">
        <v>36</v>
      </c>
      <c r="B8" s="15" t="s">
        <v>68</v>
      </c>
      <c r="C8" s="27">
        <v>240744094063</v>
      </c>
      <c r="D8" s="27">
        <v>231587049376</v>
      </c>
    </row>
    <row r="9" spans="1:4" ht="31">
      <c r="A9" s="17" t="s">
        <v>38</v>
      </c>
      <c r="B9" s="15" t="s">
        <v>69</v>
      </c>
      <c r="C9" s="28"/>
      <c r="D9" s="28"/>
    </row>
    <row r="10" spans="1:4" ht="31">
      <c r="A10" s="17" t="s">
        <v>40</v>
      </c>
      <c r="B10" s="15" t="s">
        <v>70</v>
      </c>
      <c r="C10" s="28">
        <v>20877.5</v>
      </c>
      <c r="D10" s="28">
        <v>20097.75</v>
      </c>
    </row>
    <row r="11" spans="1:4" ht="30.5">
      <c r="A11" s="13" t="s">
        <v>15</v>
      </c>
      <c r="B11" s="14" t="s">
        <v>72</v>
      </c>
      <c r="C11" s="23"/>
      <c r="D11" s="23"/>
    </row>
    <row r="12" spans="1:4" ht="62">
      <c r="A12" s="17" t="s">
        <v>43</v>
      </c>
      <c r="B12" s="15" t="s">
        <v>73</v>
      </c>
      <c r="C12" s="19">
        <v>8919555479</v>
      </c>
      <c r="D12" s="19">
        <v>-6596571946</v>
      </c>
    </row>
    <row r="13" spans="1:4" ht="46.5">
      <c r="A13" s="17" t="s">
        <v>44</v>
      </c>
      <c r="B13" s="15" t="s">
        <v>74</v>
      </c>
      <c r="C13" s="20">
        <v>237489208</v>
      </c>
      <c r="D13" s="20">
        <v>173417819</v>
      </c>
    </row>
    <row r="14" spans="1:4" ht="46.5">
      <c r="A14" s="17" t="s">
        <v>45</v>
      </c>
      <c r="B14" s="15" t="s">
        <v>75</v>
      </c>
      <c r="C14" s="16"/>
      <c r="D14" s="16"/>
    </row>
    <row r="15" spans="1:4" ht="60.5">
      <c r="A15" s="13" t="s">
        <v>46</v>
      </c>
      <c r="B15" s="14" t="s">
        <v>76</v>
      </c>
      <c r="C15" s="22">
        <v>779.75</v>
      </c>
      <c r="D15" s="22">
        <v>-572.19000000000005</v>
      </c>
    </row>
    <row r="16" spans="1:4" ht="30.5">
      <c r="A16" s="13" t="s">
        <v>47</v>
      </c>
      <c r="B16" s="14" t="s">
        <v>77</v>
      </c>
      <c r="C16" s="25"/>
      <c r="D16" s="25"/>
    </row>
    <row r="17" spans="1:4" ht="31">
      <c r="A17" s="17" t="s">
        <v>48</v>
      </c>
      <c r="B17" s="15" t="s">
        <v>78</v>
      </c>
      <c r="C17" s="18">
        <v>20877.5</v>
      </c>
      <c r="D17" s="18">
        <v>20866.990000000002</v>
      </c>
    </row>
    <row r="18" spans="1:4" ht="31">
      <c r="A18" s="17" t="s">
        <v>49</v>
      </c>
      <c r="B18" s="15" t="s">
        <v>79</v>
      </c>
      <c r="C18" s="18">
        <v>13781.07</v>
      </c>
      <c r="D18" s="18">
        <v>13781.07</v>
      </c>
    </row>
    <row r="19" spans="1:4" ht="30.5">
      <c r="A19" s="13" t="s">
        <v>50</v>
      </c>
      <c r="B19" s="14" t="s">
        <v>80</v>
      </c>
      <c r="C19" s="24"/>
      <c r="D19" s="24"/>
    </row>
    <row r="20" spans="1:4" ht="31">
      <c r="A20" s="17" t="s">
        <v>51</v>
      </c>
      <c r="B20" s="15" t="s">
        <v>81</v>
      </c>
      <c r="C20" s="28">
        <v>291196.94</v>
      </c>
      <c r="D20" s="28">
        <v>291196.94</v>
      </c>
    </row>
    <row r="21" spans="1:4" ht="31">
      <c r="A21" s="17" t="s">
        <v>52</v>
      </c>
      <c r="B21" s="15" t="s">
        <v>82</v>
      </c>
      <c r="C21" s="27">
        <v>6079464115</v>
      </c>
      <c r="D21" s="27">
        <v>5852403301</v>
      </c>
    </row>
    <row r="22" spans="1:4" ht="31">
      <c r="A22" s="17" t="s">
        <v>53</v>
      </c>
      <c r="B22" s="15" t="s">
        <v>83</v>
      </c>
      <c r="C22" s="29">
        <v>2.53E-2</v>
      </c>
      <c r="D22" s="29">
        <v>2.53E-2</v>
      </c>
    </row>
    <row r="23" spans="1:4" ht="90.5">
      <c r="A23" s="13" t="s">
        <v>54</v>
      </c>
      <c r="B23" s="14" t="s">
        <v>84</v>
      </c>
      <c r="C23" s="13"/>
      <c r="D23" s="13"/>
    </row>
    <row r="24" spans="1:4" ht="30.5">
      <c r="A24" s="13" t="s">
        <v>9</v>
      </c>
      <c r="B24" s="14" t="s">
        <v>85</v>
      </c>
      <c r="C24" s="13"/>
      <c r="D24" s="13"/>
    </row>
    <row r="25" spans="1:4" ht="30.5">
      <c r="A25" s="13" t="s">
        <v>12</v>
      </c>
      <c r="B25" s="14" t="s">
        <v>86</v>
      </c>
      <c r="C25" s="13"/>
      <c r="D25" s="13"/>
    </row>
    <row r="26" spans="1:4" ht="45.5">
      <c r="A26" s="13" t="s">
        <v>15</v>
      </c>
      <c r="B26" s="14" t="s">
        <v>87</v>
      </c>
      <c r="C26" s="13"/>
      <c r="D26" s="13"/>
    </row>
    <row r="27" spans="1:4" ht="90.5">
      <c r="A27" s="13" t="s">
        <v>46</v>
      </c>
      <c r="B27" s="14" t="s">
        <v>88</v>
      </c>
      <c r="C27" s="13"/>
      <c r="D27" s="13"/>
    </row>
    <row r="28" spans="1:4" ht="31">
      <c r="A28" s="17" t="s">
        <v>55</v>
      </c>
      <c r="B28" s="15" t="s">
        <v>89</v>
      </c>
      <c r="C28" s="17"/>
      <c r="D28" s="17"/>
    </row>
    <row r="29" spans="1:4" ht="31">
      <c r="A29" s="17" t="s">
        <v>56</v>
      </c>
      <c r="B29" s="15" t="s">
        <v>90</v>
      </c>
      <c r="C29" s="17"/>
      <c r="D29" s="17"/>
    </row>
    <row r="30" spans="1:4" ht="30.5">
      <c r="A30" s="13" t="s">
        <v>47</v>
      </c>
      <c r="B30" s="14" t="s">
        <v>91</v>
      </c>
      <c r="C30" s="13"/>
      <c r="D30" s="13"/>
    </row>
    <row r="31" spans="1:4" ht="31">
      <c r="A31" s="17" t="s">
        <v>48</v>
      </c>
      <c r="B31" s="15" t="s">
        <v>78</v>
      </c>
      <c r="C31" s="17"/>
      <c r="D31" s="17"/>
    </row>
    <row r="32" spans="1:4" ht="31">
      <c r="A32" s="17" t="s">
        <v>49</v>
      </c>
      <c r="B32" s="15" t="s">
        <v>79</v>
      </c>
      <c r="C32" s="17"/>
      <c r="D32" s="17"/>
    </row>
    <row r="33" spans="1:4" ht="15" customHeight="1">
      <c r="A33" s="35" t="s">
        <v>57</v>
      </c>
      <c r="B33" s="35"/>
      <c r="C33" s="35"/>
      <c r="D33" s="35"/>
    </row>
    <row r="34" spans="1:4" ht="15" customHeight="1">
      <c r="A34" s="35" t="s">
        <v>58</v>
      </c>
      <c r="B34" s="35"/>
      <c r="C34" s="35"/>
      <c r="D34" s="35"/>
    </row>
  </sheetData>
  <mergeCells count="2">
    <mergeCell ref="A33:D33"/>
    <mergeCell ref="A34:D34"/>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C3"/>
  <sheetViews>
    <sheetView workbookViewId="0">
      <selection activeCell="C4" sqref="C4"/>
    </sheetView>
  </sheetViews>
  <sheetFormatPr defaultRowHeight="12.5"/>
  <cols>
    <col min="1" max="1" width="6.81640625" customWidth="1"/>
    <col min="2" max="2" width="39.36328125" customWidth="1"/>
    <col min="3" max="3" width="43.6328125" customWidth="1"/>
  </cols>
  <sheetData>
    <row r="1" spans="1:3" ht="15" customHeight="1">
      <c r="A1" s="6" t="s">
        <v>6</v>
      </c>
      <c r="B1" s="6" t="s">
        <v>59</v>
      </c>
      <c r="C1" s="6" t="s">
        <v>7</v>
      </c>
    </row>
    <row r="2" spans="1:3" ht="15" customHeight="1">
      <c r="A2" s="4" t="s">
        <v>60</v>
      </c>
      <c r="B2" s="4" t="s">
        <v>60</v>
      </c>
      <c r="C2" s="4" t="s">
        <v>60</v>
      </c>
    </row>
    <row r="3" spans="1:3" ht="15" customHeight="1">
      <c r="A3" s="4"/>
      <c r="B3" s="4"/>
      <c r="C3" s="4"/>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A81"/>
  <sheetViews>
    <sheetView workbookViewId="0">
      <selection activeCell="R10" sqref="R10"/>
    </sheetView>
  </sheetViews>
  <sheetFormatPr defaultRowHeight="12.5"/>
  <sheetData>
    <row r="1" spans="1:1">
      <c r="A1" t="str">
        <f>CONCATENATE("{'SheetId':'532945ab-6ee2-445c-968d-e7f02eb76aac'",",","'UId':'45b08bd2-96ec-4c18-a8e8-9e7e47bac452'",",'Col':",COLUMN(QuyDinhGia_HangNgay!C2),",'Row':",ROW(QuyDinhGia_HangNgay!C2),",","'Format':'numberic'",",'Value':'",SUBSTITUTE(QuyDinhGia_HangNgay!C2,"'","\'"),"','TargetCode':''}")</f>
        <v>{'SheetId':'532945ab-6ee2-445c-968d-e7f02eb76aac','UId':'45b08bd2-96ec-4c18-a8e8-9e7e47bac452','Col':3,'Row':2,'Format':'numberic','Value':'','TargetCode':''}</v>
      </c>
    </row>
    <row r="2" spans="1:1">
      <c r="A2" t="str">
        <f>CONCATENATE("{'SheetId':'532945ab-6ee2-445c-968d-e7f02eb76aac'",",","'UId':'d132f729-b6c1-49cf-b9f5-ab3e04e5d79b'",",'Col':",COLUMN(QuyDinhGia_HangNgay!D2),",'Row':",ROW(QuyDinhGia_HangNgay!D2),",","'Format':'numberic'",",'Value':'",SUBSTITUTE(QuyDinhGia_HangNgay!D2,"'","\'"),"','TargetCode':''}")</f>
        <v>{'SheetId':'532945ab-6ee2-445c-968d-e7f02eb76aac','UId':'d132f729-b6c1-49cf-b9f5-ab3e04e5d79b','Col':4,'Row':2,'Format':'numberic','Value':'','TargetCode':''}</v>
      </c>
    </row>
    <row r="3" spans="1:1">
      <c r="A3" t="str">
        <f>CONCATENATE("{'SheetId':'532945ab-6ee2-445c-968d-e7f02eb76aac'",",","'UId':'1f175759-6dcd-4ce2-a463-54620d3cec54'",",'Col':",COLUMN(QuyDinhGia_HangNgay!C3),",'Row':",ROW(QuyDinhGia_HangNgay!C3),",","'Format':'numberic'",",'Value':'",SUBSTITUTE(QuyDinhGia_HangNgay!C3,"'","\'"),"','TargetCode':''}")</f>
        <v>{'SheetId':'532945ab-6ee2-445c-968d-e7f02eb76aac','UId':'1f175759-6dcd-4ce2-a463-54620d3cec54','Col':3,'Row':3,'Format':'numberic','Value':'','TargetCode':''}</v>
      </c>
    </row>
    <row r="4" spans="1:1">
      <c r="A4" t="str">
        <f>CONCATENATE("{'SheetId':'532945ab-6ee2-445c-968d-e7f02eb76aac'",",","'UId':'df63451e-4881-4f55-9d40-3ad3e6256289'",",'Col':",COLUMN(QuyDinhGia_HangNgay!D3),",'Row':",ROW(QuyDinhGia_HangNgay!D3),",","'Format':'numberic'",",'Value':'",SUBSTITUTE(QuyDinhGia_HangNgay!D3,"'","\'"),"','TargetCode':''}")</f>
        <v>{'SheetId':'532945ab-6ee2-445c-968d-e7f02eb76aac','UId':'df63451e-4881-4f55-9d40-3ad3e6256289','Col':4,'Row':3,'Format':'numberic','Value':'','TargetCode':''}</v>
      </c>
    </row>
    <row r="5" spans="1:1">
      <c r="A5" t="str">
        <f>CONCATENATE("{'SheetId':'532945ab-6ee2-445c-968d-e7f02eb76aac'",",","'UId':'2eff2f57-bc8b-45eb-a1ab-ce1a46dd2e39'",",'Col':",COLUMN(QuyDinhGia_HangNgay!C4),",'Row':",ROW(QuyDinhGia_HangNgay!C4),",","'Format':'numberic'",",'Value':'",SUBSTITUTE(QuyDinhGia_HangNgay!C4,"'","\'"),"','TargetCode':''}")</f>
        <v>{'SheetId':'532945ab-6ee2-445c-968d-e7f02eb76aac','UId':'2eff2f57-bc8b-45eb-a1ab-ce1a46dd2e39','Col':3,'Row':4,'Format':'numberic','Value':'','TargetCode':''}</v>
      </c>
    </row>
    <row r="6" spans="1:1">
      <c r="A6" t="str">
        <f>CONCATENATE("{'SheetId':'532945ab-6ee2-445c-968d-e7f02eb76aac'",",","'UId':'14241584-115f-4a0b-853a-c294e7421148'",",'Col':",COLUMN(QuyDinhGia_HangNgay!D4),",'Row':",ROW(QuyDinhGia_HangNgay!D4),",","'Format':'numberic'",",'Value':'",SUBSTITUTE(QuyDinhGia_HangNgay!D4,"'","\'"),"','TargetCode':''}")</f>
        <v>{'SheetId':'532945ab-6ee2-445c-968d-e7f02eb76aac','UId':'14241584-115f-4a0b-853a-c294e7421148','Col':4,'Row':4,'Format':'numberic','Value':'','TargetCode':''}</v>
      </c>
    </row>
    <row r="7" spans="1:1">
      <c r="A7" t="str">
        <f>CONCATENATE("{'SheetId':'532945ab-6ee2-445c-968d-e7f02eb76aac'",",","'UId':'8922bb11-1c36-45a2-b95e-d93a0bfb38a0'",",'Col':",COLUMN(QuyDinhGia_HangNgay!C5),",'Row':",ROW(QuyDinhGia_HangNgay!C5),",","'Format':'numberic'",",'Value':'",SUBSTITUTE(QuyDinhGia_HangNgay!C5,"'","\'"),"','TargetCode':''}")</f>
        <v>{'SheetId':'532945ab-6ee2-445c-968d-e7f02eb76aac','UId':'8922bb11-1c36-45a2-b95e-d93a0bfb38a0','Col':3,'Row':5,'Format':'numberic','Value':'','TargetCode':''}</v>
      </c>
    </row>
    <row r="8" spans="1:1">
      <c r="A8" t="str">
        <f>CONCATENATE("{'SheetId':'532945ab-6ee2-445c-968d-e7f02eb76aac'",",","'UId':'0386b55c-340a-4ccd-b981-23c5ede5d6b8'",",'Col':",COLUMN(QuyDinhGia_HangNgay!D5),",'Row':",ROW(QuyDinhGia_HangNgay!D5),",","'Format':'numberic'",",'Value':'",SUBSTITUTE(QuyDinhGia_HangNgay!D5,"'","\'"),"','TargetCode':''}")</f>
        <v>{'SheetId':'532945ab-6ee2-445c-968d-e7f02eb76aac','UId':'0386b55c-340a-4ccd-b981-23c5ede5d6b8','Col':4,'Row':5,'Format':'numberic','Value':'','TargetCode':''}</v>
      </c>
    </row>
    <row r="9" spans="1:1">
      <c r="A9" t="str">
        <f>CONCATENATE("{'SheetId':'532945ab-6ee2-445c-968d-e7f02eb76aac'",",","'UId':'52cfa2aa-2e4e-4d9b-aa94-408ee6db76ba'",",'Col':",COLUMN(QuyDinhGia_HangNgay!C6),",'Row':",ROW(QuyDinhGia_HangNgay!C6),",","'Format':'numberic'",",'Value':'",SUBSTITUTE(QuyDinhGia_HangNgay!C6,"'","\'"),"','TargetCode':''}")</f>
        <v>{'SheetId':'532945ab-6ee2-445c-968d-e7f02eb76aac','UId':'52cfa2aa-2e4e-4d9b-aa94-408ee6db76ba','Col':3,'Row':6,'Format':'numberic','Value':'','TargetCode':''}</v>
      </c>
    </row>
    <row r="10" spans="1:1">
      <c r="A10" t="str">
        <f>CONCATENATE("{'SheetId':'532945ab-6ee2-445c-968d-e7f02eb76aac'",",","'UId':'9a5146c2-fdd2-41ce-9041-29ea7556319e'",",'Col':",COLUMN(QuyDinhGia_HangNgay!D6),",'Row':",ROW(QuyDinhGia_HangNgay!D6),",","'Format':'numberic'",",'Value':'",SUBSTITUTE(QuyDinhGia_HangNgay!D6,"'","\'"),"','TargetCode':''}")</f>
        <v>{'SheetId':'532945ab-6ee2-445c-968d-e7f02eb76aac','UId':'9a5146c2-fdd2-41ce-9041-29ea7556319e','Col':4,'Row':6,'Format':'numberic','Value':'','TargetCode':''}</v>
      </c>
    </row>
    <row r="11" spans="1:1">
      <c r="A11" t="str">
        <f>CONCATENATE("{'SheetId':'532945ab-6ee2-445c-968d-e7f02eb76aac'",",","'UId':'0122b8e6-6e98-44a3-b5f5-62119cc28b58'",",'Col':",COLUMN(QuyDinhGia_HangNgay!C7),",'Row':",ROW(QuyDinhGia_HangNgay!C7),",","'Format':'numberic'",",'Value':'",SUBSTITUTE(QuyDinhGia_HangNgay!C7,"'","\'"),"','TargetCode':''}")</f>
        <v>{'SheetId':'532945ab-6ee2-445c-968d-e7f02eb76aac','UId':'0122b8e6-6e98-44a3-b5f5-62119cc28b58','Col':3,'Row':7,'Format':'numberic','Value':'','TargetCode':''}</v>
      </c>
    </row>
    <row r="12" spans="1:1">
      <c r="A12" t="str">
        <f>CONCATENATE("{'SheetId':'532945ab-6ee2-445c-968d-e7f02eb76aac'",",","'UId':'168f3043-fb6e-4c8d-b2e8-aadbc57d62ae'",",'Col':",COLUMN(QuyDinhGia_HangNgay!D7),",'Row':",ROW(QuyDinhGia_HangNgay!D7),",","'Format':'numberic'",",'Value':'",SUBSTITUTE(QuyDinhGia_HangNgay!D7,"'","\'"),"','TargetCode':''}")</f>
        <v>{'SheetId':'532945ab-6ee2-445c-968d-e7f02eb76aac','UId':'168f3043-fb6e-4c8d-b2e8-aadbc57d62ae','Col':4,'Row':7,'Format':'numberic','Value':'','TargetCode':''}</v>
      </c>
    </row>
    <row r="13" spans="1:1">
      <c r="A13" t="str">
        <f>CONCATENATE("{'SheetId':'532945ab-6ee2-445c-968d-e7f02eb76aac'",",","'UId':'dc373327-812c-4574-a89b-45e7962c83f9'",",'Col':",COLUMN(QuyDinhGia_HangNgay!C8),",'Row':",ROW(QuyDinhGia_HangNgay!C8),",","'Format':'numberic'",",'Value':'",SUBSTITUTE(QuyDinhGia_HangNgay!C8,"'","\'"),"','TargetCode':''}")</f>
        <v>{'SheetId':'532945ab-6ee2-445c-968d-e7f02eb76aac','UId':'dc373327-812c-4574-a89b-45e7962c83f9','Col':3,'Row':8,'Format':'numberic','Value':'','TargetCode':''}</v>
      </c>
    </row>
    <row r="14" spans="1:1">
      <c r="A14" t="str">
        <f>CONCATENATE("{'SheetId':'532945ab-6ee2-445c-968d-e7f02eb76aac'",",","'UId':'61429e25-1f7f-4225-afcd-4f77120fa043'",",'Col':",COLUMN(QuyDinhGia_HangNgay!D8),",'Row':",ROW(QuyDinhGia_HangNgay!D8),",","'Format':'numberic'",",'Value':'",SUBSTITUTE(QuyDinhGia_HangNgay!D8,"'","\'"),"','TargetCode':''}")</f>
        <v>{'SheetId':'532945ab-6ee2-445c-968d-e7f02eb76aac','UId':'61429e25-1f7f-4225-afcd-4f77120fa043','Col':4,'Row':8,'Format':'numberic','Value':'','TargetCode':''}</v>
      </c>
    </row>
    <row r="15" spans="1:1">
      <c r="A15" t="str">
        <f>CONCATENATE("{'SheetId':'532945ab-6ee2-445c-968d-e7f02eb76aac'",",","'UId':'edff4b95-f346-4d9f-b0ef-26cf1f17b229'",",'Col':",COLUMN(QuyDinhGia_HangNgay!C9),",'Row':",ROW(QuyDinhGia_HangNgay!C9),",","'Format':'numberic'",",'Value':'",SUBSTITUTE(QuyDinhGia_HangNgay!C9,"'","\'"),"','TargetCode':''}")</f>
        <v>{'SheetId':'532945ab-6ee2-445c-968d-e7f02eb76aac','UId':'edff4b95-f346-4d9f-b0ef-26cf1f17b229','Col':3,'Row':9,'Format':'numberic','Value':'','TargetCode':''}</v>
      </c>
    </row>
    <row r="16" spans="1:1">
      <c r="A16" t="str">
        <f>CONCATENATE("{'SheetId':'532945ab-6ee2-445c-968d-e7f02eb76aac'",",","'UId':'2d8d3015-7339-4a4c-89aa-d8c5184315f6'",",'Col':",COLUMN(QuyDinhGia_HangNgay!D9),",'Row':",ROW(QuyDinhGia_HangNgay!D9),",","'Format':'numberic'",",'Value':'",SUBSTITUTE(QuyDinhGia_HangNgay!D9,"'","\'"),"','TargetCode':''}")</f>
        <v>{'SheetId':'532945ab-6ee2-445c-968d-e7f02eb76aac','UId':'2d8d3015-7339-4a4c-89aa-d8c5184315f6','Col':4,'Row':9,'Format':'numberic','Value':'','TargetCode':''}</v>
      </c>
    </row>
    <row r="17" spans="1:1">
      <c r="A17" t="str">
        <f>CONCATENATE("{'SheetId':'0f0a93f5-60f7-4c27-9121-9ea290dd8334'",",","'UId':'ff30e2e5-527e-4964-a17e-13e2aa034164'",",'Col':",COLUMN(QuyDinhGia_Khac!C2),",'Row':",ROW(QuyDinhGia_Khac!C2),",","'Format':'numberic'",",'Value':'",SUBSTITUTE(QuyDinhGia_Khac!C2,"'","\'"),"','TargetCode':''}")</f>
        <v>{'SheetId':'0f0a93f5-60f7-4c27-9121-9ea290dd8334','UId':'ff30e2e5-527e-4964-a17e-13e2aa034164','Col':3,'Row':2,'Format':'numberic','Value':'','TargetCode':''}</v>
      </c>
    </row>
    <row r="18" spans="1:1">
      <c r="A18" t="str">
        <f>CONCATENATE("{'SheetId':'0f0a93f5-60f7-4c27-9121-9ea290dd8334'",",","'UId':'ffa9dc97-4b5c-45af-a009-09904594499c'",",'Col':",COLUMN(QuyDinhGia_Khac!D2),",'Row':",ROW(QuyDinhGia_Khac!D2),",","'Format':'numberic'",",'Value':'",SUBSTITUTE(QuyDinhGia_Khac!D2,"'","\'"),"','TargetCode':''}")</f>
        <v>{'SheetId':'0f0a93f5-60f7-4c27-9121-9ea290dd8334','UId':'ffa9dc97-4b5c-45af-a009-09904594499c','Col':4,'Row':2,'Format':'numberic','Value':'','TargetCode':''}</v>
      </c>
    </row>
    <row r="19" spans="1:1">
      <c r="A19" t="str">
        <f>CONCATENATE("{'SheetId':'0f0a93f5-60f7-4c27-9121-9ea290dd8334'",",","'UId':'0ff58739-4c6d-429f-a359-4661ee8ca778'",",'Col':",COLUMN(QuyDinhGia_Khac!C3),",'Row':",ROW(QuyDinhGia_Khac!C3),",","'Format':'numberic'",",'Value':'",SUBSTITUTE(QuyDinhGia_Khac!C3,"'","\'"),"','TargetCode':''}")</f>
        <v>{'SheetId':'0f0a93f5-60f7-4c27-9121-9ea290dd8334','UId':'0ff58739-4c6d-429f-a359-4661ee8ca778','Col':3,'Row':3,'Format':'numberic','Value':'','TargetCode':''}</v>
      </c>
    </row>
    <row r="20" spans="1:1">
      <c r="A20" t="str">
        <f>CONCATENATE("{'SheetId':'0f0a93f5-60f7-4c27-9121-9ea290dd8334'",",","'UId':'0c9edbf8-9360-48a1-9c31-4d87c267079d'",",'Col':",COLUMN(QuyDinhGia_Khac!D3),",'Row':",ROW(QuyDinhGia_Khac!D3),",","'Format':'numberic'",",'Value':'",SUBSTITUTE(QuyDinhGia_Khac!D3,"'","\'"),"','TargetCode':''}")</f>
        <v>{'SheetId':'0f0a93f5-60f7-4c27-9121-9ea290dd8334','UId':'0c9edbf8-9360-48a1-9c31-4d87c267079d','Col':4,'Row':3,'Format':'numberic','Value':'','TargetCode':''}</v>
      </c>
    </row>
    <row r="21" spans="1:1">
      <c r="A21" t="str">
        <f>CONCATENATE("{'SheetId':'0f0a93f5-60f7-4c27-9121-9ea290dd8334'",",","'UId':'7d8df9de-6ec3-46c6-a9cb-3bb3debdabc3'",",'Col':",COLUMN(QuyDinhGia_Khac!C4),",'Row':",ROW(QuyDinhGia_Khac!C4),",","'Format':'numberic'",",'Value':'",SUBSTITUTE(QuyDinhGia_Khac!C4,"'","\'"),"','TargetCode':''}")</f>
        <v>{'SheetId':'0f0a93f5-60f7-4c27-9121-9ea290dd8334','UId':'7d8df9de-6ec3-46c6-a9cb-3bb3debdabc3','Col':3,'Row':4,'Format':'numberic','Value':'231587049376','TargetCode':''}</v>
      </c>
    </row>
    <row r="22" spans="1:1">
      <c r="A22" t="str">
        <f>CONCATENATE("{'SheetId':'0f0a93f5-60f7-4c27-9121-9ea290dd8334'",",","'UId':'6878300a-c20f-462d-9746-1f03421f3475'",",'Col':",COLUMN(QuyDinhGia_Khac!D4),",'Row':",ROW(QuyDinhGia_Khac!D4),",","'Format':'numberic'",",'Value':'",SUBSTITUTE(QuyDinhGia_Khac!D4,"'","\'"),"','TargetCode':''}")</f>
        <v>{'SheetId':'0f0a93f5-60f7-4c27-9121-9ea290dd8334','UId':'6878300a-c20f-462d-9746-1f03421f3475','Col':4,'Row':4,'Format':'numberic','Value':'238010203503','TargetCode':''}</v>
      </c>
    </row>
    <row r="23" spans="1:1">
      <c r="A23" t="str">
        <f>CONCATENATE("{'SheetId':'0f0a93f5-60f7-4c27-9121-9ea290dd8334'",",","'UId':'4433d2c2-7ea0-41f5-bf1f-f100c11835a8'",",'Col':",COLUMN(QuyDinhGia_Khac!C5),",'Row':",ROW(QuyDinhGia_Khac!C5),",","'Format':'numberic'",",'Value':'",SUBSTITUTE(QuyDinhGia_Khac!C5,"'","\'"),"','TargetCode':''}")</f>
        <v>{'SheetId':'0f0a93f5-60f7-4c27-9121-9ea290dd8334','UId':'4433d2c2-7ea0-41f5-bf1f-f100c11835a8','Col':3,'Row':5,'Format':'numberic','Value':'','TargetCode':''}</v>
      </c>
    </row>
    <row r="24" spans="1:1">
      <c r="A24" t="str">
        <f>CONCATENATE("{'SheetId':'0f0a93f5-60f7-4c27-9121-9ea290dd8334'",",","'UId':'b5a3b51b-26db-4f5f-8788-b531aa1b5427'",",'Col':",COLUMN(QuyDinhGia_Khac!D5),",'Row':",ROW(QuyDinhGia_Khac!D5),",","'Format':'numberic'",",'Value':'",SUBSTITUTE(QuyDinhGia_Khac!D5,"'","\'"),"','TargetCode':''}")</f>
        <v>{'SheetId':'0f0a93f5-60f7-4c27-9121-9ea290dd8334','UId':'b5a3b51b-26db-4f5f-8788-b531aa1b5427','Col':4,'Row':5,'Format':'numberic','Value':'','TargetCode':''}</v>
      </c>
    </row>
    <row r="25" spans="1:1">
      <c r="A25" t="str">
        <f>CONCATENATE("{'SheetId':'0f0a93f5-60f7-4c27-9121-9ea290dd8334'",",","'UId':'cc99c128-86ca-47ff-b226-95c60d9beb91'",",'Col':",COLUMN(QuyDinhGia_Khac!C6),",'Row':",ROW(QuyDinhGia_Khac!C6),",","'Format':'numberic'",",'Value':'",SUBSTITUTE(QuyDinhGia_Khac!C6,"'","\'"),"','TargetCode':''}")</f>
        <v>{'SheetId':'0f0a93f5-60f7-4c27-9121-9ea290dd8334','UId':'cc99c128-86ca-47ff-b226-95c60d9beb91','Col':3,'Row':6,'Format':'numberic','Value':'20097.75','TargetCode':''}</v>
      </c>
    </row>
    <row r="26" spans="1:1">
      <c r="A26" t="str">
        <f>CONCATENATE("{'SheetId':'0f0a93f5-60f7-4c27-9121-9ea290dd8334'",",","'UId':'c3bfcec2-e653-4f82-860b-803225fef5d1'",",'Col':",COLUMN(QuyDinhGia_Khac!D6),",'Row':",ROW(QuyDinhGia_Khac!D6),",","'Format':'numberic'",",'Value':'",SUBSTITUTE(QuyDinhGia_Khac!D6,"'","\'"),"','TargetCode':''}")</f>
        <v>{'SheetId':'0f0a93f5-60f7-4c27-9121-9ea290dd8334','UId':'c3bfcec2-e653-4f82-860b-803225fef5d1','Col':4,'Row':6,'Format':'numberic','Value':'20669.94','TargetCode':''}</v>
      </c>
    </row>
    <row r="27" spans="1:1">
      <c r="A27" t="str">
        <f>CONCATENATE("{'SheetId':'0f0a93f5-60f7-4c27-9121-9ea290dd8334'",",","'UId':'1ae8496f-f8fd-4f6e-8de4-03e5148e98df'",",'Col':",COLUMN(QuyDinhGia_Khac!C7),",'Row':",ROW(QuyDinhGia_Khac!C7),",","'Format':'numberic'",",'Value':'",SUBSTITUTE(QuyDinhGia_Khac!C7,"'","\'"),"','TargetCode':''}")</f>
        <v>{'SheetId':'0f0a93f5-60f7-4c27-9121-9ea290dd8334','UId':'1ae8496f-f8fd-4f6e-8de4-03e5148e98df','Col':3,'Row':7,'Format':'numberic','Value':'','TargetCode':''}</v>
      </c>
    </row>
    <row r="28" spans="1:1">
      <c r="A28" t="str">
        <f>CONCATENATE("{'SheetId':'0f0a93f5-60f7-4c27-9121-9ea290dd8334'",",","'UId':'0396b13f-534e-42f7-b398-0fce97320555'",",'Col':",COLUMN(QuyDinhGia_Khac!D7),",'Row':",ROW(QuyDinhGia_Khac!D7),",","'Format':'numberic'",",'Value':'",SUBSTITUTE(QuyDinhGia_Khac!D7,"'","\'"),"','TargetCode':''}")</f>
        <v>{'SheetId':'0f0a93f5-60f7-4c27-9121-9ea290dd8334','UId':'0396b13f-534e-42f7-b398-0fce97320555','Col':4,'Row':7,'Format':'numberic','Value':'','TargetCode':''}</v>
      </c>
    </row>
    <row r="29" spans="1:1">
      <c r="A29" t="str">
        <f>CONCATENATE("{'SheetId':'0f0a93f5-60f7-4c27-9121-9ea290dd8334'",",","'UId':'1a4c42c9-725c-46f6-8a85-4bdbfb1f8740'",",'Col':",COLUMN(QuyDinhGia_Khac!C8),",'Row':",ROW(QuyDinhGia_Khac!C8),",","'Format':'numberic'",",'Value':'",SUBSTITUTE(QuyDinhGia_Khac!C8,"'","\'"),"','TargetCode':''}")</f>
        <v>{'SheetId':'0f0a93f5-60f7-4c27-9121-9ea290dd8334','UId':'1a4c42c9-725c-46f6-8a85-4bdbfb1f8740','Col':3,'Row':8,'Format':'numberic','Value':'240744094063','TargetCode':''}</v>
      </c>
    </row>
    <row r="30" spans="1:1">
      <c r="A30" t="str">
        <f>CONCATENATE("{'SheetId':'0f0a93f5-60f7-4c27-9121-9ea290dd8334'",",","'UId':'102a5969-ecf0-48a6-9b4c-2ef748e27d05'",",'Col':",COLUMN(QuyDinhGia_Khac!D8),",'Row':",ROW(QuyDinhGia_Khac!D8),",","'Format':'numberic'",",'Value':'",SUBSTITUTE(QuyDinhGia_Khac!D8,"'","\'"),"','TargetCode':''}")</f>
        <v>{'SheetId':'0f0a93f5-60f7-4c27-9121-9ea290dd8334','UId':'102a5969-ecf0-48a6-9b4c-2ef748e27d05','Col':4,'Row':8,'Format':'numberic','Value':'231587049376','TargetCode':''}</v>
      </c>
    </row>
    <row r="31" spans="1:1">
      <c r="A31" t="str">
        <f>CONCATENATE("{'SheetId':'0f0a93f5-60f7-4c27-9121-9ea290dd8334'",",","'UId':'a5c43b82-3645-4755-ac22-74de5445ed04'",",'Col':",COLUMN(QuyDinhGia_Khac!C9),",'Row':",ROW(QuyDinhGia_Khac!C9),",","'Format':'numberic'",",'Value':'",SUBSTITUTE(QuyDinhGia_Khac!C9,"'","\'"),"','TargetCode':''}")</f>
        <v>{'SheetId':'0f0a93f5-60f7-4c27-9121-9ea290dd8334','UId':'a5c43b82-3645-4755-ac22-74de5445ed04','Col':3,'Row':9,'Format':'numberic','Value':'','TargetCode':''}</v>
      </c>
    </row>
    <row r="32" spans="1:1">
      <c r="A32" t="str">
        <f>CONCATENATE("{'SheetId':'0f0a93f5-60f7-4c27-9121-9ea290dd8334'",",","'UId':'12bdb2eb-3278-4092-8caf-00a7060c3091'",",'Col':",COLUMN(QuyDinhGia_Khac!D9),",'Row':",ROW(QuyDinhGia_Khac!D9),",","'Format':'numberic'",",'Value':'",SUBSTITUTE(QuyDinhGia_Khac!D9,"'","\'"),"','TargetCode':''}")</f>
        <v>{'SheetId':'0f0a93f5-60f7-4c27-9121-9ea290dd8334','UId':'12bdb2eb-3278-4092-8caf-00a7060c3091','Col':4,'Row':9,'Format':'numberic','Value':'','TargetCode':''}</v>
      </c>
    </row>
    <row r="33" spans="1:1">
      <c r="A33" t="str">
        <f>CONCATENATE("{'SheetId':'0f0a93f5-60f7-4c27-9121-9ea290dd8334'",",","'UId':'0adef1d5-524d-427d-84c0-491fb70d8521'",",'Col':",COLUMN(QuyDinhGia_Khac!C10),",'Row':",ROW(QuyDinhGia_Khac!C10),",","'Format':'numberic'",",'Value':'",SUBSTITUTE(QuyDinhGia_Khac!C10,"'","\'"),"','TargetCode':''}")</f>
        <v>{'SheetId':'0f0a93f5-60f7-4c27-9121-9ea290dd8334','UId':'0adef1d5-524d-427d-84c0-491fb70d8521','Col':3,'Row':10,'Format':'numberic','Value':'20877.5','TargetCode':''}</v>
      </c>
    </row>
    <row r="34" spans="1:1">
      <c r="A34" t="str">
        <f>CONCATENATE("{'SheetId':'0f0a93f5-60f7-4c27-9121-9ea290dd8334'",",","'UId':'dfb17dcf-c5ba-4757-9b28-e20992bc4553'",",'Col':",COLUMN(QuyDinhGia_Khac!D10),",'Row':",ROW(QuyDinhGia_Khac!D10),",","'Format':'numberic'",",'Value':'",SUBSTITUTE(QuyDinhGia_Khac!D10,"'","\'"),"','TargetCode':''}")</f>
        <v>{'SheetId':'0f0a93f5-60f7-4c27-9121-9ea290dd8334','UId':'dfb17dcf-c5ba-4757-9b28-e20992bc4553','Col':4,'Row':10,'Format':'numberic','Value':'20097.75','TargetCode':''}</v>
      </c>
    </row>
    <row r="35" spans="1:1">
      <c r="A35" t="str">
        <f>CONCATENATE("{'SheetId':'0f0a93f5-60f7-4c27-9121-9ea290dd8334'",",","'UId':'8c1be6bf-76a4-42d7-9fe4-f4822068d5a4'",",'Col':",COLUMN(QuyDinhGia_Khac!C11),",'Row':",ROW(QuyDinhGia_Khac!C11),",","'Format':'numberic'",",'Value':'",SUBSTITUTE(QuyDinhGia_Khac!C11,"'","\'"),"','TargetCode':''}")</f>
        <v>{'SheetId':'0f0a93f5-60f7-4c27-9121-9ea290dd8334','UId':'8c1be6bf-76a4-42d7-9fe4-f4822068d5a4','Col':3,'Row':11,'Format':'numberic','Value':'','TargetCode':''}</v>
      </c>
    </row>
    <row r="36" spans="1:1">
      <c r="A36" t="str">
        <f>CONCATENATE("{'SheetId':'0f0a93f5-60f7-4c27-9121-9ea290dd8334'",",","'UId':'45174d06-2d38-411d-96aa-79e2629d72fe'",",'Col':",COLUMN(QuyDinhGia_Khac!D11),",'Row':",ROW(QuyDinhGia_Khac!D11),",","'Format':'numberic'",",'Value':'",SUBSTITUTE(QuyDinhGia_Khac!D11,"'","\'"),"','TargetCode':''}")</f>
        <v>{'SheetId':'0f0a93f5-60f7-4c27-9121-9ea290dd8334','UId':'45174d06-2d38-411d-96aa-79e2629d72fe','Col':4,'Row':11,'Format':'numberic','Value':'','TargetCode':''}</v>
      </c>
    </row>
    <row r="37" spans="1:1">
      <c r="A37" t="str">
        <f>CONCATENATE("{'SheetId':'0f0a93f5-60f7-4c27-9121-9ea290dd8334'",",","'UId':'47189bce-6760-48da-9fba-cbd16cc1da69'",",'Col':",COLUMN(QuyDinhGia_Khac!C12),",'Row':",ROW(QuyDinhGia_Khac!C12),",","'Format':'numberic'",",'Value':'",SUBSTITUTE(QuyDinhGia_Khac!C12,"'","\'"),"','TargetCode':''}")</f>
        <v>{'SheetId':'0f0a93f5-60f7-4c27-9121-9ea290dd8334','UId':'47189bce-6760-48da-9fba-cbd16cc1da69','Col':3,'Row':12,'Format':'numberic','Value':'8919555479','TargetCode':''}</v>
      </c>
    </row>
    <row r="38" spans="1:1">
      <c r="A38" t="str">
        <f>CONCATENATE("{'SheetId':'0f0a93f5-60f7-4c27-9121-9ea290dd8334'",",","'UId':'54b90877-796c-44fd-b01c-bac401362c90'",",'Col':",COLUMN(QuyDinhGia_Khac!D12),",'Row':",ROW(QuyDinhGia_Khac!D12),",","'Format':'numberic'",",'Value':'",SUBSTITUTE(QuyDinhGia_Khac!D12,"'","\'"),"','TargetCode':''}")</f>
        <v>{'SheetId':'0f0a93f5-60f7-4c27-9121-9ea290dd8334','UId':'54b90877-796c-44fd-b01c-bac401362c90','Col':4,'Row':12,'Format':'numberic','Value':'-6596571946','TargetCode':''}</v>
      </c>
    </row>
    <row r="39" spans="1:1">
      <c r="A39" t="str">
        <f>CONCATENATE("{'SheetId':'0f0a93f5-60f7-4c27-9121-9ea290dd8334'",",","'UId':'b596263e-ac83-4575-a696-5d078fa3d3e4'",",'Col':",COLUMN(QuyDinhGia_Khac!C13),",'Row':",ROW(QuyDinhGia_Khac!C13),",","'Format':'numberic'",",'Value':'",SUBSTITUTE(QuyDinhGia_Khac!C13,"'","\'"),"','TargetCode':''}")</f>
        <v>{'SheetId':'0f0a93f5-60f7-4c27-9121-9ea290dd8334','UId':'b596263e-ac83-4575-a696-5d078fa3d3e4','Col':3,'Row':13,'Format':'numberic','Value':'237489208','TargetCode':''}</v>
      </c>
    </row>
    <row r="40" spans="1:1">
      <c r="A40" t="str">
        <f>CONCATENATE("{'SheetId':'0f0a93f5-60f7-4c27-9121-9ea290dd8334'",",","'UId':'97dfbdb2-a540-49b5-997a-79b58e09a2ce'",",'Col':",COLUMN(QuyDinhGia_Khac!D13),",'Row':",ROW(QuyDinhGia_Khac!D13),",","'Format':'numberic'",",'Value':'",SUBSTITUTE(QuyDinhGia_Khac!D13,"'","\'"),"','TargetCode':''}")</f>
        <v>{'SheetId':'0f0a93f5-60f7-4c27-9121-9ea290dd8334','UId':'97dfbdb2-a540-49b5-997a-79b58e09a2ce','Col':4,'Row':13,'Format':'numberic','Value':'173417819','TargetCode':''}</v>
      </c>
    </row>
    <row r="41" spans="1:1">
      <c r="A41" t="str">
        <f>CONCATENATE("{'SheetId':'0f0a93f5-60f7-4c27-9121-9ea290dd8334'",",","'UId':'65ce3224-45ea-4d67-b5d4-ccf68f912368'",",'Col':",COLUMN(QuyDinhGia_Khac!C14),",'Row':",ROW(QuyDinhGia_Khac!C14),",","'Format':'numberic'",",'Value':'",SUBSTITUTE(QuyDinhGia_Khac!C14,"'","\'"),"','TargetCode':''}")</f>
        <v>{'SheetId':'0f0a93f5-60f7-4c27-9121-9ea290dd8334','UId':'65ce3224-45ea-4d67-b5d4-ccf68f912368','Col':3,'Row':14,'Format':'numberic','Value':'','TargetCode':''}</v>
      </c>
    </row>
    <row r="42" spans="1:1">
      <c r="A42" t="str">
        <f>CONCATENATE("{'SheetId':'0f0a93f5-60f7-4c27-9121-9ea290dd8334'",",","'UId':'5525d219-249d-4035-9733-46d70ada035f'",",'Col':",COLUMN(QuyDinhGia_Khac!D14),",'Row':",ROW(QuyDinhGia_Khac!D14),",","'Format':'numberic'",",'Value':'",SUBSTITUTE(QuyDinhGia_Khac!D14,"'","\'"),"','TargetCode':''}")</f>
        <v>{'SheetId':'0f0a93f5-60f7-4c27-9121-9ea290dd8334','UId':'5525d219-249d-4035-9733-46d70ada035f','Col':4,'Row':14,'Format':'numberic','Value':'','TargetCode':''}</v>
      </c>
    </row>
    <row r="43" spans="1:1">
      <c r="A43" t="str">
        <f>CONCATENATE("{'SheetId':'0f0a93f5-60f7-4c27-9121-9ea290dd8334'",",","'UId':'99c444f1-5fe2-45a1-82fa-ae77b2e76c8c'",",'Col':",COLUMN(QuyDinhGia_Khac!C15),",'Row':",ROW(QuyDinhGia_Khac!C15),",","'Format':'numberic'",",'Value':'",SUBSTITUTE(QuyDinhGia_Khac!C15,"'","\'"),"','TargetCode':''}")</f>
        <v>{'SheetId':'0f0a93f5-60f7-4c27-9121-9ea290dd8334','UId':'99c444f1-5fe2-45a1-82fa-ae77b2e76c8c','Col':3,'Row':15,'Format':'numberic','Value':'779.75','TargetCode':''}</v>
      </c>
    </row>
    <row r="44" spans="1:1">
      <c r="A44" t="str">
        <f>CONCATENATE("{'SheetId':'0f0a93f5-60f7-4c27-9121-9ea290dd8334'",",","'UId':'3c320467-dbd9-42b8-b876-53a4718cfc56'",",'Col':",COLUMN(QuyDinhGia_Khac!D15),",'Row':",ROW(QuyDinhGia_Khac!D15),",","'Format':'numberic'",",'Value':'",SUBSTITUTE(QuyDinhGia_Khac!D15,"'","\'"),"','TargetCode':''}")</f>
        <v>{'SheetId':'0f0a93f5-60f7-4c27-9121-9ea290dd8334','UId':'3c320467-dbd9-42b8-b876-53a4718cfc56','Col':4,'Row':15,'Format':'numberic','Value':'-572.19','TargetCode':''}</v>
      </c>
    </row>
    <row r="45" spans="1:1">
      <c r="A45" t="str">
        <f>CONCATENATE("{'SheetId':'0f0a93f5-60f7-4c27-9121-9ea290dd8334'",",","'UId':'e129a507-197a-4b85-b704-ddd219c283d4'",",'Col':",COLUMN(QuyDinhGia_Khac!C16),",'Row':",ROW(QuyDinhGia_Khac!C16),",","'Format':'numberic'",",'Value':'",SUBSTITUTE(QuyDinhGia_Khac!C16,"'","\'"),"','TargetCode':''}")</f>
        <v>{'SheetId':'0f0a93f5-60f7-4c27-9121-9ea290dd8334','UId':'e129a507-197a-4b85-b704-ddd219c283d4','Col':3,'Row':16,'Format':'numberic','Value':'','TargetCode':''}</v>
      </c>
    </row>
    <row r="46" spans="1:1">
      <c r="A46" t="str">
        <f>CONCATENATE("{'SheetId':'0f0a93f5-60f7-4c27-9121-9ea290dd8334'",",","'UId':'09af643b-65b9-4315-b2d7-ce6567a972a4'",",'Col':",COLUMN(QuyDinhGia_Khac!D16),",'Row':",ROW(QuyDinhGia_Khac!D16),",","'Format':'numberic'",",'Value':'",SUBSTITUTE(QuyDinhGia_Khac!D16,"'","\'"),"','TargetCode':''}")</f>
        <v>{'SheetId':'0f0a93f5-60f7-4c27-9121-9ea290dd8334','UId':'09af643b-65b9-4315-b2d7-ce6567a972a4','Col':4,'Row':16,'Format':'numberic','Value':'','TargetCode':''}</v>
      </c>
    </row>
    <row r="47" spans="1:1">
      <c r="A47" t="str">
        <f>CONCATENATE("{'SheetId':'0f0a93f5-60f7-4c27-9121-9ea290dd8334'",",","'UId':'b5f075a6-84c7-47a7-aca6-304f3e7f098b'",",'Col':",COLUMN(QuyDinhGia_Khac!C17),",'Row':",ROW(QuyDinhGia_Khac!C17),",","'Format':'numberic'",",'Value':'",SUBSTITUTE(QuyDinhGia_Khac!C17,"'","\'"),"','TargetCode':''}")</f>
        <v>{'SheetId':'0f0a93f5-60f7-4c27-9121-9ea290dd8334','UId':'b5f075a6-84c7-47a7-aca6-304f3e7f098b','Col':3,'Row':17,'Format':'numberic','Value':'20877.5','TargetCode':''}</v>
      </c>
    </row>
    <row r="48" spans="1:1">
      <c r="A48" t="str">
        <f>CONCATENATE("{'SheetId':'0f0a93f5-60f7-4c27-9121-9ea290dd8334'",",","'UId':'4a3b5e69-6655-4a3c-91ad-151d0daffbbe'",",'Col':",COLUMN(QuyDinhGia_Khac!D17),",'Row':",ROW(QuyDinhGia_Khac!D17),",","'Format':'numberic'",",'Value':'",SUBSTITUTE(QuyDinhGia_Khac!D17,"'","\'"),"','TargetCode':''}")</f>
        <v>{'SheetId':'0f0a93f5-60f7-4c27-9121-9ea290dd8334','UId':'4a3b5e69-6655-4a3c-91ad-151d0daffbbe','Col':4,'Row':17,'Format':'numberic','Value':'20866.99','TargetCode':''}</v>
      </c>
    </row>
    <row r="49" spans="1:1">
      <c r="A49" t="str">
        <f>CONCATENATE("{'SheetId':'0f0a93f5-60f7-4c27-9121-9ea290dd8334'",",","'UId':'bc8aae90-3d32-424c-89d6-00637a1a5749'",",'Col':",COLUMN(QuyDinhGia_Khac!C18),",'Row':",ROW(QuyDinhGia_Khac!C18),",","'Format':'numberic'",",'Value':'",SUBSTITUTE(QuyDinhGia_Khac!C18,"'","\'"),"','TargetCode':''}")</f>
        <v>{'SheetId':'0f0a93f5-60f7-4c27-9121-9ea290dd8334','UId':'bc8aae90-3d32-424c-89d6-00637a1a5749','Col':3,'Row':18,'Format':'numberic','Value':'13781.07','TargetCode':''}</v>
      </c>
    </row>
    <row r="50" spans="1:1">
      <c r="A50" t="str">
        <f>CONCATENATE("{'SheetId':'0f0a93f5-60f7-4c27-9121-9ea290dd8334'",",","'UId':'0712758c-ed69-4c11-ad9c-a1786f232e94'",",'Col':",COLUMN(QuyDinhGia_Khac!D18),",'Row':",ROW(QuyDinhGia_Khac!D18),",","'Format':'numberic'",",'Value':'",SUBSTITUTE(QuyDinhGia_Khac!D18,"'","\'"),"','TargetCode':''}")</f>
        <v>{'SheetId':'0f0a93f5-60f7-4c27-9121-9ea290dd8334','UId':'0712758c-ed69-4c11-ad9c-a1786f232e94','Col':4,'Row':18,'Format':'numberic','Value':'13781.07','TargetCode':''}</v>
      </c>
    </row>
    <row r="51" spans="1:1">
      <c r="A51" t="str">
        <f>CONCATENATE("{'SheetId':'0f0a93f5-60f7-4c27-9121-9ea290dd8334'",",","'UId':'13e7a78a-322f-4204-b497-65f8b6273223'",",'Col':",COLUMN(QuyDinhGia_Khac!C19),",'Row':",ROW(QuyDinhGia_Khac!C19),",","'Format':'numberic'",",'Value':'",SUBSTITUTE(QuyDinhGia_Khac!C19,"'","\'"),"','TargetCode':''}")</f>
        <v>{'SheetId':'0f0a93f5-60f7-4c27-9121-9ea290dd8334','UId':'13e7a78a-322f-4204-b497-65f8b6273223','Col':3,'Row':19,'Format':'numberic','Value':'','TargetCode':''}</v>
      </c>
    </row>
    <row r="52" spans="1:1">
      <c r="A52" t="str">
        <f>CONCATENATE("{'SheetId':'0f0a93f5-60f7-4c27-9121-9ea290dd8334'",",","'UId':'129ce38e-2e14-45d7-86c4-7d94a1071adc'",",'Col':",COLUMN(QuyDinhGia_Khac!D19),",'Row':",ROW(QuyDinhGia_Khac!D19),",","'Format':'numberic'",",'Value':'",SUBSTITUTE(QuyDinhGia_Khac!D19,"'","\'"),"','TargetCode':''}")</f>
        <v>{'SheetId':'0f0a93f5-60f7-4c27-9121-9ea290dd8334','UId':'129ce38e-2e14-45d7-86c4-7d94a1071adc','Col':4,'Row':19,'Format':'numberic','Value':'','TargetCode':''}</v>
      </c>
    </row>
    <row r="53" spans="1:1">
      <c r="A53" t="str">
        <f>CONCATENATE("{'SheetId':'0f0a93f5-60f7-4c27-9121-9ea290dd8334'",",","'UId':'9d2538f9-f4fe-4678-a845-a343332a4000'",",'Col':",COLUMN(QuyDinhGia_Khac!C20),",'Row':",ROW(QuyDinhGia_Khac!C20),",","'Format':'numberic'",",'Value':'",SUBSTITUTE(QuyDinhGia_Khac!C20,"'","\'"),"','TargetCode':''}")</f>
        <v>{'SheetId':'0f0a93f5-60f7-4c27-9121-9ea290dd8334','UId':'9d2538f9-f4fe-4678-a845-a343332a4000','Col':3,'Row':20,'Format':'numberic','Value':'291196.94','TargetCode':''}</v>
      </c>
    </row>
    <row r="54" spans="1:1">
      <c r="A54" t="str">
        <f>CONCATENATE("{'SheetId':'0f0a93f5-60f7-4c27-9121-9ea290dd8334'",",","'UId':'2aedc9fa-169e-4d63-8a5f-edb7276fb5de'",",'Col':",COLUMN(QuyDinhGia_Khac!D20),",'Row':",ROW(QuyDinhGia_Khac!D20),",","'Format':'numberic'",",'Value':'",SUBSTITUTE(QuyDinhGia_Khac!D20,"'","\'"),"','TargetCode':''}")</f>
        <v>{'SheetId':'0f0a93f5-60f7-4c27-9121-9ea290dd8334','UId':'2aedc9fa-169e-4d63-8a5f-edb7276fb5de','Col':4,'Row':20,'Format':'numberic','Value':'291196.94','TargetCode':''}</v>
      </c>
    </row>
    <row r="55" spans="1:1">
      <c r="A55" t="str">
        <f>CONCATENATE("{'SheetId':'0f0a93f5-60f7-4c27-9121-9ea290dd8334'",",","'UId':'66104325-15b6-436e-8977-c1215983f874'",",'Col':",COLUMN(QuyDinhGia_Khac!C21),",'Row':",ROW(QuyDinhGia_Khac!C21),",","'Format':'numberic'",",'Value':'",SUBSTITUTE(QuyDinhGia_Khac!C21,"'","\'"),"','TargetCode':''}")</f>
        <v>{'SheetId':'0f0a93f5-60f7-4c27-9121-9ea290dd8334','UId':'66104325-15b6-436e-8977-c1215983f874','Col':3,'Row':21,'Format':'numberic','Value':'6079464115','TargetCode':''}</v>
      </c>
    </row>
    <row r="56" spans="1:1">
      <c r="A56" t="str">
        <f>CONCATENATE("{'SheetId':'0f0a93f5-60f7-4c27-9121-9ea290dd8334'",",","'UId':'7db1f99a-6d4f-4763-baf8-36e5fd015757'",",'Col':",COLUMN(QuyDinhGia_Khac!D21),",'Row':",ROW(QuyDinhGia_Khac!D21),",","'Format':'numberic'",",'Value':'",SUBSTITUTE(QuyDinhGia_Khac!D21,"'","\'"),"','TargetCode':''}")</f>
        <v>{'SheetId':'0f0a93f5-60f7-4c27-9121-9ea290dd8334','UId':'7db1f99a-6d4f-4763-baf8-36e5fd015757','Col':4,'Row':21,'Format':'numberic','Value':'5852403301','TargetCode':''}</v>
      </c>
    </row>
    <row r="57" spans="1:1">
      <c r="A57" t="str">
        <f>CONCATENATE("{'SheetId':'0f0a93f5-60f7-4c27-9121-9ea290dd8334'",",","'UId':'17834fd5-1e27-40b9-8148-68fc4fbf1c12'",",'Col':",COLUMN(QuyDinhGia_Khac!C22),",'Row':",ROW(QuyDinhGia_Khac!C22),",","'Format':'numberic'",",'Value':'",SUBSTITUTE(QuyDinhGia_Khac!C22,"'","\'"),"','TargetCode':''}")</f>
        <v>{'SheetId':'0f0a93f5-60f7-4c27-9121-9ea290dd8334','UId':'17834fd5-1e27-40b9-8148-68fc4fbf1c12','Col':3,'Row':22,'Format':'numberic','Value':'0.0253','TargetCode':''}</v>
      </c>
    </row>
    <row r="58" spans="1:1">
      <c r="A58" t="str">
        <f>CONCATENATE("{'SheetId':'0f0a93f5-60f7-4c27-9121-9ea290dd8334'",",","'UId':'e387b061-10a9-488c-9da4-acb1bc80e5aa'",",'Col':",COLUMN(QuyDinhGia_Khac!D22),",'Row':",ROW(QuyDinhGia_Khac!D22),",","'Format':'numberic'",",'Value':'",SUBSTITUTE(QuyDinhGia_Khac!D22,"'","\'"),"','TargetCode':''}")</f>
        <v>{'SheetId':'0f0a93f5-60f7-4c27-9121-9ea290dd8334','UId':'e387b061-10a9-488c-9da4-acb1bc80e5aa','Col':4,'Row':22,'Format':'numberic','Value':'0.0253','TargetCode':''}</v>
      </c>
    </row>
    <row r="59" spans="1:1">
      <c r="A59" t="str">
        <f>CONCATENATE("{'SheetId':'0f0a93f5-60f7-4c27-9121-9ea290dd8334'",",","'UId':'af359fda-5e55-4055-ae96-90ab525b062f'",",'Col':",COLUMN(QuyDinhGia_Khac!C23),",'Row':",ROW(QuyDinhGia_Khac!C23),",","'Format':'numberic'",",'Value':'",SUBSTITUTE(QuyDinhGia_Khac!C23,"'","\'"),"','TargetCode':''}")</f>
        <v>{'SheetId':'0f0a93f5-60f7-4c27-9121-9ea290dd8334','UId':'af359fda-5e55-4055-ae96-90ab525b062f','Col':3,'Row':23,'Format':'numberic','Value':'','TargetCode':''}</v>
      </c>
    </row>
    <row r="60" spans="1:1">
      <c r="A60" t="str">
        <f>CONCATENATE("{'SheetId':'0f0a93f5-60f7-4c27-9121-9ea290dd8334'",",","'UId':'554b72dc-3dc5-4d6e-8c99-5c86de7a6625'",",'Col':",COLUMN(QuyDinhGia_Khac!D23),",'Row':",ROW(QuyDinhGia_Khac!D23),",","'Format':'numberic'",",'Value':'",SUBSTITUTE(QuyDinhGia_Khac!D23,"'","\'"),"','TargetCode':''}")</f>
        <v>{'SheetId':'0f0a93f5-60f7-4c27-9121-9ea290dd8334','UId':'554b72dc-3dc5-4d6e-8c99-5c86de7a6625','Col':4,'Row':23,'Format':'numberic','Value':'','TargetCode':''}</v>
      </c>
    </row>
    <row r="61" spans="1:1">
      <c r="A61" t="str">
        <f>CONCATENATE("{'SheetId':'0f0a93f5-60f7-4c27-9121-9ea290dd8334'",",","'UId':'4f0e5ef1-28be-4b6f-a744-11392cb92b48'",",'Col':",COLUMN(QuyDinhGia_Khac!C24),",'Row':",ROW(QuyDinhGia_Khac!C24),",","'Format':'numberic'",",'Value':'",SUBSTITUTE(QuyDinhGia_Khac!C24,"'","\'"),"','TargetCode':''}")</f>
        <v>{'SheetId':'0f0a93f5-60f7-4c27-9121-9ea290dd8334','UId':'4f0e5ef1-28be-4b6f-a744-11392cb92b48','Col':3,'Row':24,'Format':'numberic','Value':'','TargetCode':''}</v>
      </c>
    </row>
    <row r="62" spans="1:1">
      <c r="A62" t="str">
        <f>CONCATENATE("{'SheetId':'0f0a93f5-60f7-4c27-9121-9ea290dd8334'",",","'UId':'93d5eaa7-14a7-4a1b-a40a-944a86a7f683'",",'Col':",COLUMN(QuyDinhGia_Khac!D24),",'Row':",ROW(QuyDinhGia_Khac!D24),",","'Format':'numberic'",",'Value':'",SUBSTITUTE(QuyDinhGia_Khac!D24,"'","\'"),"','TargetCode':''}")</f>
        <v>{'SheetId':'0f0a93f5-60f7-4c27-9121-9ea290dd8334','UId':'93d5eaa7-14a7-4a1b-a40a-944a86a7f683','Col':4,'Row':24,'Format':'numberic','Value':'','TargetCode':''}</v>
      </c>
    </row>
    <row r="63" spans="1:1">
      <c r="A63" t="str">
        <f>CONCATENATE("{'SheetId':'0f0a93f5-60f7-4c27-9121-9ea290dd8334'",",","'UId':'11005e1c-8422-4e20-b2d2-ea9018e1f8be'",",'Col':",COLUMN(QuyDinhGia_Khac!C25),",'Row':",ROW(QuyDinhGia_Khac!C25),",","'Format':'numberic'",",'Value':'",SUBSTITUTE(QuyDinhGia_Khac!C25,"'","\'"),"','TargetCode':''}")</f>
        <v>{'SheetId':'0f0a93f5-60f7-4c27-9121-9ea290dd8334','UId':'11005e1c-8422-4e20-b2d2-ea9018e1f8be','Col':3,'Row':25,'Format':'numberic','Value':'','TargetCode':''}</v>
      </c>
    </row>
    <row r="64" spans="1:1">
      <c r="A64" t="str">
        <f>CONCATENATE("{'SheetId':'0f0a93f5-60f7-4c27-9121-9ea290dd8334'",",","'UId':'d6b4efb2-e088-47b8-b800-fb7268dd1d6d'",",'Col':",COLUMN(QuyDinhGia_Khac!D25),",'Row':",ROW(QuyDinhGia_Khac!D25),",","'Format':'numberic'",",'Value':'",SUBSTITUTE(QuyDinhGia_Khac!D25,"'","\'"),"','TargetCode':''}")</f>
        <v>{'SheetId':'0f0a93f5-60f7-4c27-9121-9ea290dd8334','UId':'d6b4efb2-e088-47b8-b800-fb7268dd1d6d','Col':4,'Row':25,'Format':'numberic','Value':'','TargetCode':''}</v>
      </c>
    </row>
    <row r="65" spans="1:1">
      <c r="A65" t="str">
        <f>CONCATENATE("{'SheetId':'0f0a93f5-60f7-4c27-9121-9ea290dd8334'",",","'UId':'a477ba54-d6c2-4367-a2c4-feb370e3a510'",",'Col':",COLUMN(QuyDinhGia_Khac!C26),",'Row':",ROW(QuyDinhGia_Khac!C26),",","'Format':'numberic'",",'Value':'",SUBSTITUTE(QuyDinhGia_Khac!C26,"'","\'"),"','TargetCode':''}")</f>
        <v>{'SheetId':'0f0a93f5-60f7-4c27-9121-9ea290dd8334','UId':'a477ba54-d6c2-4367-a2c4-feb370e3a510','Col':3,'Row':26,'Format':'numberic','Value':'','TargetCode':''}</v>
      </c>
    </row>
    <row r="66" spans="1:1">
      <c r="A66" t="str">
        <f>CONCATENATE("{'SheetId':'0f0a93f5-60f7-4c27-9121-9ea290dd8334'",",","'UId':'726034ff-8ffc-42ff-a7c7-ccfb9613ffda'",",'Col':",COLUMN(QuyDinhGia_Khac!D26),",'Row':",ROW(QuyDinhGia_Khac!D26),",","'Format':'numberic'",",'Value':'",SUBSTITUTE(QuyDinhGia_Khac!D26,"'","\'"),"','TargetCode':''}")</f>
        <v>{'SheetId':'0f0a93f5-60f7-4c27-9121-9ea290dd8334','UId':'726034ff-8ffc-42ff-a7c7-ccfb9613ffda','Col':4,'Row':26,'Format':'numberic','Value':'','TargetCode':''}</v>
      </c>
    </row>
    <row r="67" spans="1:1">
      <c r="A67" t="str">
        <f>CONCATENATE("{'SheetId':'0f0a93f5-60f7-4c27-9121-9ea290dd8334'",",","'UId':'8447eb07-ad81-4c2c-a026-a415895e9da5'",",'Col':",COLUMN(QuyDinhGia_Khac!C27),",'Row':",ROW(QuyDinhGia_Khac!C27),",","'Format':'numberic'",",'Value':'",SUBSTITUTE(QuyDinhGia_Khac!C27,"'","\'"),"','TargetCode':''}")</f>
        <v>{'SheetId':'0f0a93f5-60f7-4c27-9121-9ea290dd8334','UId':'8447eb07-ad81-4c2c-a026-a415895e9da5','Col':3,'Row':27,'Format':'numberic','Value':'','TargetCode':''}</v>
      </c>
    </row>
    <row r="68" spans="1:1">
      <c r="A68" t="str">
        <f>CONCATENATE("{'SheetId':'0f0a93f5-60f7-4c27-9121-9ea290dd8334'",",","'UId':'11ee0b00-02fa-4648-95ed-58dc58418455'",",'Col':",COLUMN(QuyDinhGia_Khac!D27),",'Row':",ROW(QuyDinhGia_Khac!D27),",","'Format':'numberic'",",'Value':'",SUBSTITUTE(QuyDinhGia_Khac!D27,"'","\'"),"','TargetCode':''}")</f>
        <v>{'SheetId':'0f0a93f5-60f7-4c27-9121-9ea290dd8334','UId':'11ee0b00-02fa-4648-95ed-58dc58418455','Col':4,'Row':27,'Format':'numberic','Value':'','TargetCode':''}</v>
      </c>
    </row>
    <row r="69" spans="1:1">
      <c r="A69" t="str">
        <f>CONCATENATE("{'SheetId':'0f0a93f5-60f7-4c27-9121-9ea290dd8334'",",","'UId':'51f3971c-b03d-4fa0-b4fd-3c265c624e39'",",'Col':",COLUMN(QuyDinhGia_Khac!C28),",'Row':",ROW(QuyDinhGia_Khac!C28),",","'Format':'numberic'",",'Value':'",SUBSTITUTE(QuyDinhGia_Khac!C28,"'","\'"),"','TargetCode':''}")</f>
        <v>{'SheetId':'0f0a93f5-60f7-4c27-9121-9ea290dd8334','UId':'51f3971c-b03d-4fa0-b4fd-3c265c624e39','Col':3,'Row':28,'Format':'numberic','Value':'','TargetCode':''}</v>
      </c>
    </row>
    <row r="70" spans="1:1">
      <c r="A70" t="str">
        <f>CONCATENATE("{'SheetId':'0f0a93f5-60f7-4c27-9121-9ea290dd8334'",",","'UId':'393b76b4-a00a-4ae2-a376-4c06650c94a2'",",'Col':",COLUMN(QuyDinhGia_Khac!D28),",'Row':",ROW(QuyDinhGia_Khac!D28),",","'Format':'numberic'",",'Value':'",SUBSTITUTE(QuyDinhGia_Khac!D28,"'","\'"),"','TargetCode':''}")</f>
        <v>{'SheetId':'0f0a93f5-60f7-4c27-9121-9ea290dd8334','UId':'393b76b4-a00a-4ae2-a376-4c06650c94a2','Col':4,'Row':28,'Format':'numberic','Value':'','TargetCode':''}</v>
      </c>
    </row>
    <row r="71" spans="1:1">
      <c r="A71" t="str">
        <f>CONCATENATE("{'SheetId':'0f0a93f5-60f7-4c27-9121-9ea290dd8334'",",","'UId':'e066e1da-4705-49af-8aec-24b849918c1c'",",'Col':",COLUMN(QuyDinhGia_Khac!C29),",'Row':",ROW(QuyDinhGia_Khac!C29),",","'Format':'numberic'",",'Value':'",SUBSTITUTE(QuyDinhGia_Khac!C29,"'","\'"),"','TargetCode':''}")</f>
        <v>{'SheetId':'0f0a93f5-60f7-4c27-9121-9ea290dd8334','UId':'e066e1da-4705-49af-8aec-24b849918c1c','Col':3,'Row':29,'Format':'numberic','Value':'','TargetCode':''}</v>
      </c>
    </row>
    <row r="72" spans="1:1">
      <c r="A72" t="str">
        <f>CONCATENATE("{'SheetId':'0f0a93f5-60f7-4c27-9121-9ea290dd8334'",",","'UId':'51098bad-d071-4ce5-a998-b48dc8021a57'",",'Col':",COLUMN(QuyDinhGia_Khac!D29),",'Row':",ROW(QuyDinhGia_Khac!D29),",","'Format':'numberic'",",'Value':'",SUBSTITUTE(QuyDinhGia_Khac!D29,"'","\'"),"','TargetCode':''}")</f>
        <v>{'SheetId':'0f0a93f5-60f7-4c27-9121-9ea290dd8334','UId':'51098bad-d071-4ce5-a998-b48dc8021a57','Col':4,'Row':29,'Format':'numberic','Value':'','TargetCode':''}</v>
      </c>
    </row>
    <row r="73" spans="1:1">
      <c r="A73" t="str">
        <f>CONCATENATE("{'SheetId':'0f0a93f5-60f7-4c27-9121-9ea290dd8334'",",","'UId':'1e95f367-4d9b-42cf-8818-fcda510478a4'",",'Col':",COLUMN(QuyDinhGia_Khac!C30),",'Row':",ROW(QuyDinhGia_Khac!C30),",","'Format':'numberic'",",'Value':'",SUBSTITUTE(QuyDinhGia_Khac!C30,"'","\'"),"','TargetCode':''}")</f>
        <v>{'SheetId':'0f0a93f5-60f7-4c27-9121-9ea290dd8334','UId':'1e95f367-4d9b-42cf-8818-fcda510478a4','Col':3,'Row':30,'Format':'numberic','Value':'','TargetCode':''}</v>
      </c>
    </row>
    <row r="74" spans="1:1">
      <c r="A74" t="str">
        <f>CONCATENATE("{'SheetId':'0f0a93f5-60f7-4c27-9121-9ea290dd8334'",",","'UId':'36562f4c-adec-4a6a-ad6c-b8a827ee1617'",",'Col':",COLUMN(QuyDinhGia_Khac!D30),",'Row':",ROW(QuyDinhGia_Khac!D30),",","'Format':'numberic'",",'Value':'",SUBSTITUTE(QuyDinhGia_Khac!D30,"'","\'"),"','TargetCode':''}")</f>
        <v>{'SheetId':'0f0a93f5-60f7-4c27-9121-9ea290dd8334','UId':'36562f4c-adec-4a6a-ad6c-b8a827ee1617','Col':4,'Row':30,'Format':'numberic','Value':'','TargetCode':''}</v>
      </c>
    </row>
    <row r="75" spans="1:1">
      <c r="A75" t="str">
        <f>CONCATENATE("{'SheetId':'0f0a93f5-60f7-4c27-9121-9ea290dd8334'",",","'UId':'76a71473-60cd-48d0-bf8b-f0e3bb3ee10f'",",'Col':",COLUMN(QuyDinhGia_Khac!C31),",'Row':",ROW(QuyDinhGia_Khac!C31),",","'Format':'numberic'",",'Value':'",SUBSTITUTE(QuyDinhGia_Khac!C31,"'","\'"),"','TargetCode':''}")</f>
        <v>{'SheetId':'0f0a93f5-60f7-4c27-9121-9ea290dd8334','UId':'76a71473-60cd-48d0-bf8b-f0e3bb3ee10f','Col':3,'Row':31,'Format':'numberic','Value':'','TargetCode':''}</v>
      </c>
    </row>
    <row r="76" spans="1:1">
      <c r="A76" t="str">
        <f>CONCATENATE("{'SheetId':'0f0a93f5-60f7-4c27-9121-9ea290dd8334'",",","'UId':'b3d051b5-a29c-490d-995a-5c145931869e'",",'Col':",COLUMN(QuyDinhGia_Khac!D31),",'Row':",ROW(QuyDinhGia_Khac!D31),",","'Format':'numberic'",",'Value':'",SUBSTITUTE(QuyDinhGia_Khac!D31,"'","\'"),"','TargetCode':''}")</f>
        <v>{'SheetId':'0f0a93f5-60f7-4c27-9121-9ea290dd8334','UId':'b3d051b5-a29c-490d-995a-5c145931869e','Col':4,'Row':31,'Format':'numberic','Value':'','TargetCode':''}</v>
      </c>
    </row>
    <row r="77" spans="1:1">
      <c r="A77" t="str">
        <f>CONCATENATE("{'SheetId':'0f0a93f5-60f7-4c27-9121-9ea290dd8334'",",","'UId':'be882ec8-1719-46ac-a588-8a87118c91b3'",",'Col':",COLUMN(QuyDinhGia_Khac!C32),",'Row':",ROW(QuyDinhGia_Khac!C32),",","'Format':'numberic'",",'Value':'",SUBSTITUTE(QuyDinhGia_Khac!C32,"'","\'"),"','TargetCode':''}")</f>
        <v>{'SheetId':'0f0a93f5-60f7-4c27-9121-9ea290dd8334','UId':'be882ec8-1719-46ac-a588-8a87118c91b3','Col':3,'Row':32,'Format':'numberic','Value':'','TargetCode':''}</v>
      </c>
    </row>
    <row r="78" spans="1:1">
      <c r="A78" t="str">
        <f>CONCATENATE("{'SheetId':'0f0a93f5-60f7-4c27-9121-9ea290dd8334'",",","'UId':'5ae909ad-fe6a-4674-ba4d-ddc1cc4d2cf6'",",'Col':",COLUMN(QuyDinhGia_Khac!D32),",'Row':",ROW(QuyDinhGia_Khac!D32),",","'Format':'numberic'",",'Value':'",SUBSTITUTE(QuyDinhGia_Khac!D32,"'","\'"),"','TargetCode':''}")</f>
        <v>{'SheetId':'0f0a93f5-60f7-4c27-9121-9ea290dd8334','UId':'5ae909ad-fe6a-4674-ba4d-ddc1cc4d2cf6','Col':4,'Row':32,'Format':'numberic','Value':'','TargetCode':''}</v>
      </c>
    </row>
    <row r="79" spans="1:1">
      <c r="A79" t="str">
        <f>CONCATENATE("{'SheetId':'30292cc1-7d7b-427a-a30e-389036103caa'",",","'UId':'8a7d2afb-d572-44d5-b072-986a1bfad421'",",'Col':",COLUMN(PhanHoiNHGS_06281!A3),",'Row':",ROW(PhanHoiNHGS_06281!A3),",","'ColDynamic':",COLUMN(PhanHoiNHGS_06281!A2),",","'RowDynamic':",ROW(PhanHoiNHGS_06281!A2),",","'Format':'numberic'",",'Value':'",SUBSTITUTE(PhanHoiNHGS_06281!A3,"'","\'"),"','TargetCode':''}")</f>
        <v>{'SheetId':'30292cc1-7d7b-427a-a30e-389036103caa','UId':'8a7d2afb-d572-44d5-b072-986a1bfad421','Col':1,'Row':3,'ColDynamic':1,'RowDynamic':2,'Format':'numberic','Value':'','TargetCode':''}</v>
      </c>
    </row>
    <row r="80" spans="1:1">
      <c r="A80" t="str">
        <f>CONCATENATE("{'SheetId':'30292cc1-7d7b-427a-a30e-389036103caa'",",","'UId':'73805ad7-98fb-4800-bbc4-f9630806d742'",",'Col':",COLUMN(PhanHoiNHGS_06281!B3),",'Row':",ROW(PhanHoiNHGS_06281!B3),",","'ColDynamic':",COLUMN(PhanHoiNHGS_06281!B2),",","'RowDynamic':",ROW(PhanHoiNHGS_06281!B2),",","'Format':'string'",",'Value':'",SUBSTITUTE(PhanHoiNHGS_06281!B3,"'","\'"),"','TargetCode':''}")</f>
        <v>{'SheetId':'30292cc1-7d7b-427a-a30e-389036103caa','UId':'73805ad7-98fb-4800-bbc4-f9630806d742','Col':2,'Row':3,'ColDynamic':2,'RowDynamic':2,'Format':'string','Value':'','TargetCode':''}</v>
      </c>
    </row>
    <row r="81" spans="1:1">
      <c r="A81" t="str">
        <f>CONCATENATE("{'SheetId':'30292cc1-7d7b-427a-a30e-389036103caa'",",","'UId':'33f60b57-2c81-4ecd-9eda-9be999289aee'",",'Col':",COLUMN(PhanHoiNHGS_06281!C3),",'Row':",ROW(PhanHoiNHGS_06281!C3),",","'ColDynamic':",COLUMN(PhanHoiNHGS_06281!C2),",","'RowDynamic':",ROW(PhanHoiNHGS_06281!C2),",","'Format':'string'",",'Value':'",SUBSTITUTE(PhanHoiNHGS_06281!C3,"'","\'"),"','TargetCode':''}")</f>
        <v>{'SheetId':'30292cc1-7d7b-427a-a30e-389036103caa','UId':'33f60b57-2c81-4ecd-9eda-9be999289aee','Col':3,'Row':3,'ColDynamic':3,'RowDynamic':2,'Format':'string','Value':'','TargetCode':''}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3c+jaJchRH4t9cvcSDc2BPNwjUxNBihFCPB0TH+KSG8=</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/l8VOTMjTxwqwfdNzbBo5sKbiC4IZjxXAmAIMqcLw6U=</DigestValue>
    </Reference>
  </SignedInfo>
  <SignatureValue>Nqy0QuWruiZrN76EAw48fnj617MhMS7NkW1AjKV3W+rUvHVKCSN8MofC+v5/cDbKuRdVc8XpM73q
3ec7hEhtJhuDTncROTefIkphQrAz2NpQ93baGhyIyN3hQXvrWZc/snK2M1TdoahexJMkF1pE3Xom
1oSLaNBit0g5guzwTp6LpGa8ZjRQTr8MaubqPNBUxgTu0bIAFycor9MxM0Lr1o/af+Jo6lxfDauL
rBgwP2fGjf+QF5w+hqa2VBREDiIMEUhStQqkX29gv24TAAc7PeON316aZuMChFprIpB8oVXsB+ZH
TuzYsTHvn0rxIyd71imFEjD01Uz5M3YslxQ4MQ==</SignatureValue>
  <KeyInfo>
    <X509Data>
      <X509Certificate>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EvKfPIgLtfZVDoy6F0BqFu195AwUabr4vLU7oIXzDOIhpJSkyRfeYChjRNQ2PUd9AJZ7+zbeJXKXZS0OzjtAA2byRSIB8uc7pBj6EhHLygPj7Le46gtudZ/N653H0iNcU+IZTVdHnOt4obb5qjGyrxO4pm6LMyWouaPGflMgYdmKDNPylhcWIYqxbEIyZHbz5Fk5OrEqJdVFwBtacOZq3+sjgrY/qy2oZeXKvSENsiITomVaIcA9T6ZwWq5aHhShVfvt9M8Cw5TesNWo2Cc+/ALjkGOxHgGmdhwdxeTf/NWGEhXJP9AX9RUyFWLA6wKrHKfCSIi+9zW+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OOvCngYLOmGiK75MA4GA1UdDwEB/wQEAwIE8DANBgkqhkiG9w0BAQsFAAOCAQEADY/6EV8sjdTGiH3RBTfcx0oD63nY6mylGPxcqtul9PWr2nR/H7zeE4PfBqeCCkjh0egSROiVj7wDFAl/Y7ED4Ce+UElr8tAWfJHF5+6q59d5hGYhwdBrTtQ9TYA8DpXTlzzdteNN4DkMLtAfyx3QrtUyr8mVHfpnSK8dNY4ljOcJt8puGIX9z3bhdK8wXS5BqgWP6DlJx3PuZ5LpCvwJpQtw87jLAQTrczzK4zUZegTylyrHEIYaSb0wZuPxWnPmIY+53N/b1/a51A0siFFYy5mT89z3G2Lsoo2hP8U9+dxOK24eMzqB8WVxZ2lDVzBaWoU1fCZCvWrIJ1WWD5ZpT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xx4NnD+b59l/tGxsURmBlmJwS+25980WXK/nyy5Q7SQ=</DigestValue>
      </Reference>
      <Reference URI="/xl/comments1.xml?ContentType=application/vnd.openxmlformats-officedocument.spreadsheetml.comments+xml">
        <DigestMethod Algorithm="http://www.w3.org/2001/04/xmlenc#sha256"/>
        <DigestValue>nOiVrP4U7I+fdnM5uCBd2ke+qAuNCI/UD6mkCa70/gY=</DigestValue>
      </Reference>
      <Reference URI="/xl/comments2.xml?ContentType=application/vnd.openxmlformats-officedocument.spreadsheetml.comments+xml">
        <DigestMethod Algorithm="http://www.w3.org/2001/04/xmlenc#sha256"/>
        <DigestValue>SNUA8kNSauCAf4R7/GPlHqpsxJ9q0LP8yQYFiffwkj0=</DigestValue>
      </Reference>
      <Reference URI="/xl/drawings/vmlDrawing1.vml?ContentType=application/vnd.openxmlformats-officedocument.vmlDrawing">
        <DigestMethod Algorithm="http://www.w3.org/2001/04/xmlenc#sha256"/>
        <DigestValue>ie4YY3C6nE0/rJi9HrNXkp6BSWbfzamtsA/Yd2LuZR0=</DigestValue>
      </Reference>
      <Reference URI="/xl/drawings/vmlDrawing2.vml?ContentType=application/vnd.openxmlformats-officedocument.vmlDrawing">
        <DigestMethod Algorithm="http://www.w3.org/2001/04/xmlenc#sha256"/>
        <DigestValue>RwiZBujCt5un9sFUxz5NX9G4jMNnQJdCsRw7Euu0+bI=</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yXQO2vXlC8cgJeSd8T4EOJo5bL5k9WqS67K59POOJ9U=</DigestValue>
      </Reference>
      <Reference URI="/xl/styles.xml?ContentType=application/vnd.openxmlformats-officedocument.spreadsheetml.styles+xml">
        <DigestMethod Algorithm="http://www.w3.org/2001/04/xmlenc#sha256"/>
        <DigestValue>9zXBNPLTHiogIolxr82oP3710ZqnaFGKq6sh67e00aI=</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Un0zzByCUec9uoZ9YdN7PYTPUGTSsxrPuPdvknj+YLI=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vuaQoEJafTN8fylsEXImaCCXw4O6vlJQVbzAmBibuwc=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9RYmGazyBXxtE6oj2vmaByQmCmUPk973NkGaG/1yOB8=</DigestValue>
      </Reference>
      <Reference URI="/xl/worksheets/sheet2.xml?ContentType=application/vnd.openxmlformats-officedocument.spreadsheetml.worksheet+xml">
        <DigestMethod Algorithm="http://www.w3.org/2001/04/xmlenc#sha256"/>
        <DigestValue>vmZ4F+hDp2UO3IG2W1okbxd2yx05Rh0mzhVpRMdceyc=</DigestValue>
      </Reference>
      <Reference URI="/xl/worksheets/sheet3.xml?ContentType=application/vnd.openxmlformats-officedocument.spreadsheetml.worksheet+xml">
        <DigestMethod Algorithm="http://www.w3.org/2001/04/xmlenc#sha256"/>
        <DigestValue>M452z179rmRq4ObsFkremW4cUNxi9iAG9o5k6WYLEHI=</DigestValue>
      </Reference>
      <Reference URI="/xl/worksheets/sheet4.xml?ContentType=application/vnd.openxmlformats-officedocument.spreadsheetml.worksheet+xml">
        <DigestMethod Algorithm="http://www.w3.org/2001/04/xmlenc#sha256"/>
        <DigestValue>GAEXqa7oSgDf+gYngzbdlMdrQak/rfUUaQUB+2RhwPQ=</DigestValue>
      </Reference>
      <Reference URI="/xl/worksheets/sheet5.xml?ContentType=application/vnd.openxmlformats-officedocument.spreadsheetml.worksheet+xml">
        <DigestMethod Algorithm="http://www.w3.org/2001/04/xmlenc#sha256"/>
        <DigestValue>QveHt9Q8/L9pceQUAbbaSjAoZ/cba22aF3/GOG9Rzgc=</DigestValue>
      </Reference>
    </Manifest>
    <SignatureProperties>
      <SignatureProperty Id="idSignatureTime" Target="#idPackageSignature">
        <mdssi:SignatureTime xmlns:mdssi="http://schemas.openxmlformats.org/package/2006/digital-signature">
          <mdssi:Format>YYYY-MM-DDThh:mm:ssTZD</mdssi:Format>
          <mdssi:Value>2025-09-16T08:44:22Z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2025-09-16T08:44:22Z</xd:SigningTime>
          <xd:SigningCertificate>
            <xd:Cert>
              <xd:CertDigest>
                <DigestMethod Algorithm="http://www.w3.org/2001/04/xmlenc#sha256"/>
                <DigestValue>PDKFjHzK6HhJEl/u6aw9gCjFkLkEUL3e+dtxSQ6Ymsg=</DigestValue>
              </xd:CertDigest>
              <xd:IssuerSerial>
                <X509IssuerName>CN=FPT Certification Authority SHA256, OU=FPT IS COMPANY LIMITED, O=FPT CORPORATION, C=VN</X509IssuerName>
                <X509SerialNumber>111660364551568301020291815688041190222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TDCCBDSgAwIBAgIQbBRvLxgk/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XRLAf9zkYyDfwZN+3ToqLjS1zUUGoSDeb0Zi6uLK04REM4wLACCBcXB6i8asDUcKAmyPfO6KV02wxGkVJuA4fipxmoQ4axiisRjcVDJUxmx6709OkDwZeu5+Wpqb5mAI+4Vvsi3UUb0xBMjQDKtepWyiFMONa+WV0PT5Z7FI6e82y8ZMlaIBAim+eDiWUr0FKD0a8UnPBzDaRtYU8xcxRBECxrGqRJOkQZog+X1Jq8tqsBEkCzlwgfly0OKp1qkkyRYud3PJGi80YuL5nQCoGZQRGu6Ns33j4/e2CBalCMVgV7GUochXoAHNoCbTXrlQHzmhd6OkAUy1WjwIDAQABo4IBpzCCAaM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BAgwBgEB/wIBADA3BgNVHR8EMDAuMCygKqAohiZodHRwczovL3Jvb3RjYS5nb3Yudm4vY3JsL3ZucmNhMjU2LmNybDANBgkqhkiG9w0BAQsFAAOCAgEAA2EwAMJEbyep1sKGJW1DgOBLlUVlPWz9pZC5D8tecRnpOWveS6JUuWAIrwwSpMMpS1vOjcI9J/2dbZNI8g5Jq4mbkP7oP4EwKf9fh4QF+lHj21gyzsEe9VP4/2gG1GkoEAXSOkWLuTrjW7PCM8z//jLxo+kIn5i1sC65eKtLhuyLgS847Dyrb5Z90gZZ3kpTICNBxpYlDqKJ9eXHSnGWp07V6toxPR0mdZxXXCgoBP7ERkERf6xztrdzRv35Sch5l5y4rlqz4HR4pZTkrzNqZt69dYwp2e7cxgpnD4kSbU9OtGXeANdpV89Oko+Iw4pgLpi7OYQvnmVjhILSfTEOPCW80im5qVAgLK4ndjGgzR4prO/kZMgtB4FjwJHjAH7Om1pKpVTT2KqAx2YQLftsFLXewsdEvjLlmimZ1A6BDA87fPkJESksPnXPEDqI8zb1+ElXIFXWX+1WyWO1QkG5z87GWZOZQhCQyyMzaq5G/DvVAO4Q1Uh5psRhioPc3YYTK9ZxHRcEUU3cSzMnN7KnbgG1DwCBk4CT6D7mtxFe1czhEB/97hI/eLuRvK9x1AS+zn1j+AOTqQn8eOzx7KYFqJI3s5AkFSEEuXRnEN7bBBteQt+jJqsRprjF9+pWvWVqqLMjsUfulK2odUp93ZO/0hjmoFvjWkzO268rMDBborE=</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slkvmLbnfNca6XdAA+u8zwsrRPLNHV88A038YrjTpVQ=</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kgddJ+U7M9Mh6N5YL882VgZYMpDqAJI2g4q7oVJTSCU=</DigestValue>
    </Reference>
  </SignedInfo>
  <SignatureValue>DywyFQlUdBfTQbda6lgDM0l/wXALBvnYsLgFDxgk0HieuNcZUjizC/JPcLwYsn8m0ESQmwEH+K7X
kJFMHlyHagE8yXVx05meL8V+GZh5OqFOijrsIw9yRAXHsJntnViadWA+cGfIUCbgaK2Z8ZrGF8qr
VrjDiizfRhtBJFd9L5DhVNRHhPRnemnsukcFUNbo9tgyXjn7Vp1N5uJm992Mfeoojo44L1PuWhsz
dMYaB7m1VCr5R0BzSeo0qDV04XTG7Pw4xCS6Jwm0eRQy6vo9YI79VFNn7n0sFkRUNNzJ/xjAoCgP
44VmdCreXT9FZiS1yGFIsnx5lqVQcb0owfJ50w==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xx4NnD+b59l/tGxsURmBlmJwS+25980WXK/nyy5Q7SQ=</DigestValue>
      </Reference>
      <Reference URI="/xl/comments1.xml?ContentType=application/vnd.openxmlformats-officedocument.spreadsheetml.comments+xml">
        <DigestMethod Algorithm="http://www.w3.org/2001/04/xmlenc#sha256"/>
        <DigestValue>nOiVrP4U7I+fdnM5uCBd2ke+qAuNCI/UD6mkCa70/gY=</DigestValue>
      </Reference>
      <Reference URI="/xl/comments2.xml?ContentType=application/vnd.openxmlformats-officedocument.spreadsheetml.comments+xml">
        <DigestMethod Algorithm="http://www.w3.org/2001/04/xmlenc#sha256"/>
        <DigestValue>SNUA8kNSauCAf4R7/GPlHqpsxJ9q0LP8yQYFiffwkj0=</DigestValue>
      </Reference>
      <Reference URI="/xl/drawings/vmlDrawing1.vml?ContentType=application/vnd.openxmlformats-officedocument.vmlDrawing">
        <DigestMethod Algorithm="http://www.w3.org/2001/04/xmlenc#sha256"/>
        <DigestValue>ie4YY3C6nE0/rJi9HrNXkp6BSWbfzamtsA/Yd2LuZR0=</DigestValue>
      </Reference>
      <Reference URI="/xl/drawings/vmlDrawing2.vml?ContentType=application/vnd.openxmlformats-officedocument.vmlDrawing">
        <DigestMethod Algorithm="http://www.w3.org/2001/04/xmlenc#sha256"/>
        <DigestValue>RwiZBujCt5un9sFUxz5NX9G4jMNnQJdCsRw7Euu0+bI=</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yXQO2vXlC8cgJeSd8T4EOJo5bL5k9WqS67K59POOJ9U=</DigestValue>
      </Reference>
      <Reference URI="/xl/styles.xml?ContentType=application/vnd.openxmlformats-officedocument.spreadsheetml.styles+xml">
        <DigestMethod Algorithm="http://www.w3.org/2001/04/xmlenc#sha256"/>
        <DigestValue>9zXBNPLTHiogIolxr82oP3710ZqnaFGKq6sh67e00aI=</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Un0zzByCUec9uoZ9YdN7PYTPUGTSsxrPuPdvknj+YLI=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vuaQoEJafTN8fylsEXImaCCXw4O6vlJQVbzAmBibuwc=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9RYmGazyBXxtE6oj2vmaByQmCmUPk973NkGaG/1yOB8=</DigestValue>
      </Reference>
      <Reference URI="/xl/worksheets/sheet2.xml?ContentType=application/vnd.openxmlformats-officedocument.spreadsheetml.worksheet+xml">
        <DigestMethod Algorithm="http://www.w3.org/2001/04/xmlenc#sha256"/>
        <DigestValue>vmZ4F+hDp2UO3IG2W1okbxd2yx05Rh0mzhVpRMdceyc=</DigestValue>
      </Reference>
      <Reference URI="/xl/worksheets/sheet3.xml?ContentType=application/vnd.openxmlformats-officedocument.spreadsheetml.worksheet+xml">
        <DigestMethod Algorithm="http://www.w3.org/2001/04/xmlenc#sha256"/>
        <DigestValue>M452z179rmRq4ObsFkremW4cUNxi9iAG9o5k6WYLEHI=</DigestValue>
      </Reference>
      <Reference URI="/xl/worksheets/sheet4.xml?ContentType=application/vnd.openxmlformats-officedocument.spreadsheetml.worksheet+xml">
        <DigestMethod Algorithm="http://www.w3.org/2001/04/xmlenc#sha256"/>
        <DigestValue>GAEXqa7oSgDf+gYngzbdlMdrQak/rfUUaQUB+2RhwPQ=</DigestValue>
      </Reference>
      <Reference URI="/xl/worksheets/sheet5.xml?ContentType=application/vnd.openxmlformats-officedocument.spreadsheetml.worksheet+xml">
        <DigestMethod Algorithm="http://www.w3.org/2001/04/xmlenc#sha256"/>
        <DigestValue>QveHt9Q8/L9pceQUAbbaSjAoZ/cba22aF3/GOG9Rzgc=</DigestValue>
      </Reference>
    </Manifest>
    <SignatureProperties>
      <SignatureProperty Id="idSignatureTime" Target="#idPackageSignature">
        <mdssi:SignatureTime xmlns:mdssi="http://schemas.openxmlformats.org/package/2006/digital-signature">
          <mdssi:Format>YYYY-MM-DDThh:mm:ssTZD</mdssi:Format>
          <mdssi:Value>2025-09-16T11:56:00Z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2025-09-16T11:56:00Z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quan</vt:lpstr>
      <vt:lpstr>QuyDinhGia_HangNgay</vt:lpstr>
      <vt:lpstr>QuyDinhGia_Khac</vt:lpstr>
      <vt:lpstr>PhanHoiNHGS_06281</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Sofiak, Anita</cp:lastModifiedBy>
  <dcterms:created xsi:type="dcterms:W3CDTF">2021-05-17T06:56:48Z</dcterms:created>
  <dcterms:modified xsi:type="dcterms:W3CDTF">2025-09-16T06:24:09Z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2024-05-02T04:16:52Z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0032a3b1-9921-4905-82db-86d59d3d18c2</vt:lpwstr>
  </property>
  <property fmtid="{D5CDD505-2E9C-101B-9397-08002B2CF9AE}" pid="10" name="MSIP_Label_ebbfc019-7f88-4fb6-96d6-94ffadd4b772_ContentBits">
    <vt:lpwstr>1</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