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ang 09.25\TCEF\"/>
    </mc:Choice>
  </mc:AlternateContent>
  <bookViews>
    <workbookView xWindow="-108" yWindow="-108" windowWidth="19416" windowHeight="10296" tabRatio="866" firstSheet="2" activeTab="8"/>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A41" authorId="0" shapeId="0">
      <text>
        <r>
          <rPr>
            <sz val="10"/>
            <rFont val="Arial"/>
            <family val="2"/>
          </rPr>
          <t>Ô chỉ tiêu có định dạng số. Đơn vị tính x 1 (hoặc %)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G41" authorId="0" shapeId="0">
      <text>
        <r>
          <rPr>
            <sz val="10"/>
            <rFont val="Arial"/>
            <family val="2"/>
          </rPr>
          <t>Ô chỉ tiêu có định dạng số. Đơn vị tính x 1 (hoặc %)
Dữ liệu động đầu vào hợp lệ khi chỉ được thêm dòng trên ô này.</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A46" authorId="0" shapeId="0">
      <text>
        <r>
          <rPr>
            <sz val="10"/>
            <rFont val="Arial"/>
            <family val="2"/>
          </rPr>
          <t>Ô chỉ tiêu có định dạng số. Đơn vị tính x 1 (hoặc %)
Dữ liệu động đầu vào hợp lệ khi chỉ được thêm dòng trên ô này.</t>
        </r>
      </text>
    </comment>
    <comment ref="B46" authorId="0" shapeId="0">
      <text>
        <r>
          <rPr>
            <sz val="10"/>
            <rFont val="Arial"/>
            <family val="2"/>
          </rPr>
          <t>Ô chỉ tiêu có định dạng ký tự
Dữ liệu động đầu vào hợp lệ khi chỉ được thêm dòng trên ô này.</t>
        </r>
      </text>
    </comment>
    <comment ref="C46"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
Dữ liệu động đầu vào hợp lệ khi chỉ được thêm dòng trên ô này.</t>
        </r>
      </text>
    </comment>
    <comment ref="E46" authorId="0" shapeId="0">
      <text>
        <r>
          <rPr>
            <sz val="10"/>
            <rFont val="Arial"/>
            <family val="2"/>
          </rPr>
          <t>Ô chỉ tiêu có định dạng số. Đơn vị tính x 1 (hoặc %)
Dữ liệu động đầu vào hợp lệ khi chỉ được thêm dòng trên ô này.</t>
        </r>
      </text>
    </comment>
    <comment ref="F46" authorId="0" shapeId="0">
      <text>
        <r>
          <rPr>
            <sz val="10"/>
            <rFont val="Arial"/>
            <family val="2"/>
          </rPr>
          <t>Ô chỉ tiêu có định dạng số. Đơn vị tính x 1 (hoặc %)
Dữ liệu động đầu vào hợp lệ khi chỉ được thêm dòng trên ô này.</t>
        </r>
      </text>
    </comment>
    <comment ref="G46" authorId="0" shapeId="0">
      <text>
        <r>
          <rPr>
            <sz val="10"/>
            <rFont val="Arial"/>
            <family val="2"/>
          </rPr>
          <t>Ô chỉ tiêu có định dạng số. Đơn vị tính x 1 (hoặc %)
Dữ liệu động đầu vào hợp lệ khi chỉ được thêm dòng trên ô này.</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G47" authorId="0" shapeId="0">
      <text>
        <r>
          <rPr>
            <sz val="10"/>
            <rFont val="Arial"/>
            <family val="2"/>
          </rPr>
          <t>Ô chỉ tiêu có định dạng số. Đơn vị tính x 1 (hoặc %)</t>
        </r>
      </text>
    </comment>
    <comment ref="A51" authorId="0" shapeId="0">
      <text>
        <r>
          <rPr>
            <sz val="10"/>
            <rFont val="Arial"/>
            <family val="2"/>
          </rPr>
          <t>Ô chỉ tiêu có định dạng số. Đơn vị tính x 1 (hoặc %)
Dữ liệu động đầu vào hợp lệ khi chỉ được thêm dòng trên ô này.</t>
        </r>
      </text>
    </comment>
    <comment ref="B51" authorId="0" shapeId="0">
      <text>
        <r>
          <rPr>
            <sz val="10"/>
            <rFont val="Arial"/>
            <family val="2"/>
          </rPr>
          <t>Ô chỉ tiêu có định dạng ký tự
Dữ liệu động đầu vào hợp lệ khi chỉ được thêm dòng trên ô này.</t>
        </r>
      </text>
    </comment>
    <comment ref="C51"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
Dữ liệu động đầu vào hợp lệ khi chỉ được thêm dòng trên ô này.</t>
        </r>
      </text>
    </comment>
    <comment ref="E51" authorId="0" shapeId="0">
      <text>
        <r>
          <rPr>
            <sz val="10"/>
            <rFont val="Arial"/>
            <family val="2"/>
          </rPr>
          <t>Ô chỉ tiêu có định dạng số. Đơn vị tính x 1 (hoặc %)
Dữ liệu động đầu vào hợp lệ khi chỉ được thêm dòng trên ô này.</t>
        </r>
      </text>
    </comment>
    <comment ref="F51" authorId="0" shapeId="0">
      <text>
        <r>
          <rPr>
            <sz val="10"/>
            <rFont val="Arial"/>
            <family val="2"/>
          </rPr>
          <t>Ô chỉ tiêu có định dạng số. Đơn vị tính x 1 (hoặc %)
Dữ liệu động đầu vào hợp lệ khi chỉ được thêm dòng trên ô này.</t>
        </r>
      </text>
    </comment>
    <comment ref="G51"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A62" authorId="0" shapeId="0">
      <text>
        <r>
          <rPr>
            <sz val="10"/>
            <rFont val="Arial"/>
            <family val="2"/>
          </rPr>
          <t>Ô chỉ tiêu có định dạng số. Đơn vị tính x 1 (hoặc %)
Dữ liệu động đầu vào hợp lệ khi chỉ được thêm dòng trên ô này.</t>
        </r>
      </text>
    </comment>
    <comment ref="B62" authorId="0" shapeId="0">
      <text>
        <r>
          <rPr>
            <sz val="10"/>
            <rFont val="Arial"/>
            <family val="2"/>
          </rPr>
          <t>Ô chỉ tiêu có định dạng ký tự
Dữ liệu động đầu vào hợp lệ khi chỉ được thêm dòng trên ô này.</t>
        </r>
      </text>
    </comment>
    <comment ref="C62"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
Dữ liệu động đầu vào hợp lệ khi chỉ được thêm dòng trên ô này.</t>
        </r>
      </text>
    </comment>
    <comment ref="E62" authorId="0" shapeId="0">
      <text>
        <r>
          <rPr>
            <sz val="10"/>
            <rFont val="Arial"/>
            <family val="2"/>
          </rPr>
          <t>Ô chỉ tiêu có định dạng số. Đơn vị tính x 1 (hoặc %)
Dữ liệu động đầu vào hợp lệ khi chỉ được thêm dòng trên ô này.</t>
        </r>
      </text>
    </comment>
    <comment ref="F62" authorId="0" shapeId="0">
      <text>
        <r>
          <rPr>
            <sz val="10"/>
            <rFont val="Arial"/>
            <family val="2"/>
          </rPr>
          <t>Ô chỉ tiêu có định dạng số. Đơn vị tính x 1 (hoặc %)
Dữ liệu động đầu vào hợp lệ khi chỉ được thêm dòng trên ô này.</t>
        </r>
      </text>
    </comment>
    <comment ref="G62" authorId="0" shapeId="0">
      <text>
        <r>
          <rPr>
            <sz val="10"/>
            <rFont val="Arial"/>
            <family val="2"/>
          </rPr>
          <t>Ô chỉ tiêu có định dạng số. Đơn vị tính x 1 (hoặc %)
Dữ liệu động đầu vào hợp lệ khi chỉ được thêm dòng trên ô này.</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D64" authorId="0" shapeId="0">
      <text>
        <r>
          <rPr>
            <sz val="10"/>
            <rFont val="Arial"/>
            <family val="2"/>
          </rPr>
          <t>Ô chỉ tiêu có định dạng số. Đơn vị tính x 1 (hoặc %)</t>
        </r>
      </text>
    </comment>
    <comment ref="E64" authorId="0" shapeId="0">
      <text>
        <r>
          <rPr>
            <sz val="10"/>
            <rFont val="Arial"/>
            <family val="2"/>
          </rPr>
          <t>Ô chỉ tiêu có định dạng số. Đơn vị tính x 1 (hoặc %)</t>
        </r>
      </text>
    </comment>
    <comment ref="F64" authorId="0" shapeId="0">
      <text>
        <r>
          <rPr>
            <sz val="10"/>
            <rFont val="Arial"/>
            <family val="2"/>
          </rPr>
          <t>Ô chỉ tiêu có định dạng số. Đơn vị tính x 1 (hoặc %)</t>
        </r>
      </text>
    </comment>
    <comment ref="G64" authorId="0" shapeId="0">
      <text>
        <r>
          <rPr>
            <sz val="10"/>
            <rFont val="Arial"/>
            <family val="2"/>
          </rPr>
          <t>Ô chỉ tiêu có định dạng số. Đơn vị tính x 1 (hoặc %)</t>
        </r>
      </text>
    </comment>
    <comment ref="A68" authorId="0" shapeId="0">
      <text>
        <r>
          <rPr>
            <sz val="10"/>
            <rFont val="Arial"/>
            <family val="2"/>
          </rPr>
          <t>Ô chỉ tiêu có định dạng ký tự
Dữ liệu động đầu vào hợp lệ khi chỉ được thêm dòng trên ô này.</t>
        </r>
      </text>
    </comment>
    <comment ref="B68" authorId="0" shapeId="0">
      <text>
        <r>
          <rPr>
            <sz val="10"/>
            <rFont val="Arial"/>
            <family val="2"/>
          </rPr>
          <t>Ô chỉ tiêu có định dạng ký tự
Dữ liệu động đầu vào hợp lệ khi chỉ được thêm dòng trên ô này.</t>
        </r>
      </text>
    </comment>
    <comment ref="C68" authorId="0" shapeId="0">
      <text>
        <r>
          <rPr>
            <sz val="10"/>
            <rFont val="Arial"/>
            <family val="2"/>
          </rPr>
          <t>Ô chỉ tiêu có định dạng ký tự
Dữ liệu động đầu vào hợp lệ khi chỉ được thêm dòng trên ô này.</t>
        </r>
      </text>
    </comment>
    <comment ref="D68" authorId="0" shapeId="0">
      <text>
        <r>
          <rPr>
            <sz val="10"/>
            <rFont val="Arial"/>
            <family val="2"/>
          </rPr>
          <t>Ô chỉ tiêu có định dạng số. Đơn vị tính x 1 (hoặc %)
Dữ liệu động đầu vào hợp lệ khi chỉ được thêm dòng trên ô này.</t>
        </r>
      </text>
    </comment>
    <comment ref="E68" authorId="0" shapeId="0">
      <text>
        <r>
          <rPr>
            <sz val="10"/>
            <rFont val="Arial"/>
            <family val="2"/>
          </rPr>
          <t>Ô chỉ tiêu có định dạng số. Đơn vị tính x 1 (hoặc %)
Dữ liệu động đầu vào hợp lệ khi chỉ được thêm dòng trên ô này.</t>
        </r>
      </text>
    </comment>
    <comment ref="F68" authorId="0" shapeId="0">
      <text>
        <r>
          <rPr>
            <sz val="10"/>
            <rFont val="Arial"/>
            <family val="2"/>
          </rPr>
          <t>Ô chỉ tiêu có định dạng số. Đơn vị tính x 1 (hoặc %)
Dữ liệu động đầu vào hợp lệ khi chỉ được thêm dòng trên ô này.</t>
        </r>
      </text>
    </comment>
    <comment ref="G68" authorId="0" shapeId="0">
      <text>
        <r>
          <rPr>
            <sz val="10"/>
            <rFont val="Arial"/>
            <family val="2"/>
          </rPr>
          <t>Ô chỉ tiêu có định dạng số. Đơn vị tính x 1 (hoặc %)
Dữ liệu động đầu vào hợp lệ khi chỉ được thêm dòng trên ô này.</t>
        </r>
      </text>
    </comment>
    <comment ref="A70" authorId="0" shapeId="0">
      <text>
        <r>
          <rPr>
            <sz val="10"/>
            <rFont val="Arial"/>
            <family val="2"/>
          </rPr>
          <t>Ô chỉ tiêu có định dạng ký tự
Dữ liệu động đầu vào hợp lệ khi chỉ được thêm dòng trên ô này.</t>
        </r>
      </text>
    </comment>
    <comment ref="B70" authorId="0" shapeId="0">
      <text>
        <r>
          <rPr>
            <sz val="10"/>
            <rFont val="Arial"/>
            <family val="2"/>
          </rPr>
          <t>Ô chỉ tiêu có định dạng ký tự
Dữ liệu động đầu vào hợp lệ khi chỉ được thêm dòng trên ô này.</t>
        </r>
      </text>
    </comment>
    <comment ref="C70" authorId="0" shapeId="0">
      <text>
        <r>
          <rPr>
            <sz val="10"/>
            <rFont val="Arial"/>
            <family val="2"/>
          </rPr>
          <t>Ô chỉ tiêu có định dạng ký tự
Dữ liệu động đầu vào hợp lệ khi chỉ được thêm dòng trên ô này.</t>
        </r>
      </text>
    </comment>
    <comment ref="D70" authorId="0" shapeId="0">
      <text>
        <r>
          <rPr>
            <sz val="10"/>
            <rFont val="Arial"/>
            <family val="2"/>
          </rPr>
          <t>Ô chỉ tiêu có định dạng số. Đơn vị tính x 1 (hoặc %)
Dữ liệu động đầu vào hợp lệ khi chỉ được thêm dòng trên ô này.</t>
        </r>
      </text>
    </comment>
    <comment ref="E70" authorId="0" shapeId="0">
      <text>
        <r>
          <rPr>
            <sz val="10"/>
            <rFont val="Arial"/>
            <family val="2"/>
          </rPr>
          <t>Ô chỉ tiêu có định dạng số. Đơn vị tính x 1 (hoặc %)
Dữ liệu động đầu vào hợp lệ khi chỉ được thêm dòng trên ô này.</t>
        </r>
      </text>
    </comment>
    <comment ref="F70" authorId="0" shapeId="0">
      <text>
        <r>
          <rPr>
            <sz val="10"/>
            <rFont val="Arial"/>
            <family val="2"/>
          </rPr>
          <t>Ô chỉ tiêu có định dạng số. Đơn vị tính x 1 (hoặc %)
Dữ liệu động đầu vào hợp lệ khi chỉ được thêm dòng trên ô này.</t>
        </r>
      </text>
    </comment>
    <comment ref="G70" authorId="0" shapeId="0">
      <text>
        <r>
          <rPr>
            <sz val="10"/>
            <rFont val="Arial"/>
            <family val="2"/>
          </rPr>
          <t>Ô chỉ tiêu có định dạng số. Đơn vị tính x 1 (hoặc %)
Dữ liệu động đầu vào hợp lệ khi chỉ được thêm dòng trên ô này.</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 ref="D73" authorId="0" shapeId="0">
      <text>
        <r>
          <rPr>
            <sz val="10"/>
            <rFont val="Arial"/>
            <family val="2"/>
          </rPr>
          <t>Ô chỉ tiêu có định dạng số. Đơn vị tính x 1 (hoặc %)</t>
        </r>
      </text>
    </comment>
    <comment ref="E73" authorId="0" shapeId="0">
      <text>
        <r>
          <rPr>
            <sz val="10"/>
            <rFont val="Arial"/>
            <family val="2"/>
          </rPr>
          <t>Ô chỉ tiêu có định dạng số. Đơn vị tính x 1 (hoặc %)</t>
        </r>
      </text>
    </comment>
    <comment ref="F73" authorId="0" shapeId="0">
      <text>
        <r>
          <rPr>
            <sz val="10"/>
            <rFont val="Arial"/>
            <family val="2"/>
          </rPr>
          <t>Ô chỉ tiêu có định dạng số. Đơn vị tính x 1 (hoặc %)</t>
        </r>
      </text>
    </comment>
    <comment ref="G7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<sst xmlns="http://schemas.openxmlformats.org/spreadsheetml/2006/main" count="1433" uniqueCount="396">
  <si>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</si>
  <si>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</si>
  <si>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</si>
  <si>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</si>
  <si>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</si>
  <si>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</si>
  <si>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</si>
  <si>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</si>
  <si>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</si>
  <si>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</si>
  <si>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</si>
  <si>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</si>
  <si>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</si>
  <si>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</si>
  <si>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</si>
  <si>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</si>
  <si>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</si>
  <si>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</si>
  <si>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</si>
  <si>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</si>
  <si>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</si>
  <si>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</si>
  <si>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</si>
  <si>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</si>
  <si>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</si>
  <si>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</si>
  <si>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</si>
  <si>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</si>
  <si>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</si>
  <si>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</si>
  <si>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</si>
  <si>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</si>
  <si>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</si>
  <si>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</si>
  <si>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</si>
  <si>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</si>
  <si>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</si>
  <si>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</si>
  <si>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</si>
  <si>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</si>
  <si>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</si>
  <si>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</si>
  <si>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</si>
  <si>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</si>
  <si>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</si>
  <si>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</si>
  <si>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</si>
  <si>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</si>
  <si>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</si>
  <si>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</si>
  <si>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</si>
  <si>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</si>
  <si>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</si>
  <si>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</si>
  <si>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</si>
  <si>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</si>
  <si>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</si>
  <si>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</si>
  <si>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</si>
  <si>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</si>
  <si>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</si>
  <si>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</si>
  <si>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</si>
  <si>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</si>
  <si>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</si>
  <si>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</si>
  <si>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</si>
  <si>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</si>
  <si>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</si>
  <si>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</si>
  <si>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</si>
  <si>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</si>
  <si>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</si>
  <si>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</si>
  <si>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</si>
  <si>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</si>
  <si>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</si>
  <si>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</si>
  <si>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</si>
  <si>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</si>
  <si>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</si>
  <si>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</si>
  <si>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</si>
  <si>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</si>
  <si>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</si>
  <si>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</si>
  <si>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</si>
  <si>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</si>
  <si>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</si>
  <si>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</si>
  <si>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</si>
  <si>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</si>
  <si>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</si>
  <si>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</si>
  <si>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</si>
  <si>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</si>
  <si>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</si>
  <si>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</si>
  <si>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</si>
  <si>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</si>
  <si>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</si>
  <si>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</si>
  <si>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</si>
  <si>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</si>
  <si>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</si>
  <si>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</si>
  <si>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</si>
  <si>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</si>
  <si>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</si>
  <si>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</si>
  <si>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</si>
  <si>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</si>
  <si>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</si>
  <si>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</si>
  <si>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</si>
  <si>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</si>
  <si>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</si>
  <si>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</si>
  <si>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</si>
  <si>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</si>
  <si>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</si>
  <si>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</si>
  <si>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</si>
  <si>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</si>
  <si>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</si>
  <si>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</si>
  <si>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</si>
  <si>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</si>
  <si>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</si>
  <si>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</si>
  <si>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</si>
  <si>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</si>
  <si>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</si>
  <si>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</si>
  <si>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</si>
  <si>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</si>
  <si>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</si>
  <si>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</si>
  <si>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</si>
  <si>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</si>
  <si>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</si>
  <si>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</si>
  <si>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</si>
  <si>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</si>
  <si>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</si>
  <si>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</si>
  <si>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</si>
  <si>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</si>
  <si>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</si>
  <si>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</si>
  <si>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</si>
  <si>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</si>
  <si>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</si>
  <si>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</si>
  <si>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</si>
  <si>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</si>
  <si>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</si>
  <si>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</si>
  <si>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</si>
  <si>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</si>
  <si>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</si>
  <si>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</si>
  <si>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</si>
  <si>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</si>
  <si>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</si>
  <si>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</si>
  <si>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</si>
  <si>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</si>
  <si>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</si>
  <si>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</si>
  <si>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</si>
  <si>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</si>
  <si>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</si>
  <si>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</si>
  <si>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</si>
  <si>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</si>
  <si>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</si>
  <si>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</si>
  <si>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</si>
  <si>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</si>
  <si>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</si>
  <si>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</si>
  <si>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</si>
  <si>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</si>
  <si>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</si>
  <si>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</si>
  <si>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</si>
  <si>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</si>
  <si>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</si>
  <si>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</si>
  <si>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</si>
  <si>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</si>
  <si>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</si>
  <si>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</si>
  <si>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</si>
  <si>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</si>
  <si>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</si>
  <si>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</si>
  <si>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</si>
  <si>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</si>
  <si>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</si>
  <si>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</si>
  <si>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</si>
  <si>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</si>
  <si>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</si>
  <si>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</si>
  <si>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</si>
  <si>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</si>
  <si>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</si>
  <si>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</si>
  <si>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</si>
  <si>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</si>
  <si>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</si>
  <si>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</si>
  <si>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</si>
  <si>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</si>
  <si>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</si>
  <si>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</si>
  <si>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</si>
  <si>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</si>
  <si>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</si>
  <si>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</si>
  <si>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</si>
  <si>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</si>
  <si>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</si>
  <si>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</si>
  <si>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</si>
  <si>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</si>
  <si>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</si>
  <si>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</si>
  <si>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</si>
  <si>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</si>
  <si>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</si>
  <si>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</si>
  <si>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</si>
  <si>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</si>
  <si>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</si>
  <si>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</si>
  <si>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</si>
  <si>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</si>
  <si>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</si>
  <si>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</si>
  <si>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</si>
  <si>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</si>
  <si>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</si>
  <si>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</si>
  <si>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</si>
  <si>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</si>
  <si>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</si>
  <si>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</si>
  <si>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</si>
  <si>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</si>
  <si>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</si>
  <si>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</si>
  <si>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</si>
  <si>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</si>
  <si>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</si>
  <si>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</si>
  <si>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</si>
  <si>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</si>
  <si>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</si>
  <si>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</si>
  <si>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</si>
  <si>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</si>
  <si>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</si>
  <si>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</si>
  <si>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</si>
  <si>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</si>
  <si>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</si>
  <si>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</si>
  <si>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</si>
  <si>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</si>
  <si>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</si>
  <si>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</si>
  <si>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</si>
  <si>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</si>
  <si>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</si>
  <si>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</si>
  <si>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</si>
  <si>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</si>
  <si>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</si>
  <si>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</si>
  <si>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</si>
  <si>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</si>
  <si>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</si>
  <si>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</si>
  <si>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</si>
  <si>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</si>
  <si>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</si>
  <si>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</si>
  <si>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</si>
  <si>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</si>
  <si>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</si>
  <si>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</si>
  <si>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</si>
  <si>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</si>
  <si>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</si>
  <si>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</si>
  <si>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</si>
  <si>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</si>
  <si>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</si>
  <si>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</si>
  <si>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</si>
  <si>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</si>
  <si>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</si>
  <si>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</si>
  <si>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</si>
  <si>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</si>
  <si>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</si>
  <si>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</si>
  <si>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</si>
  <si>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</si>
  <si>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</si>
  <si>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</si>
  <si>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</si>
  <si>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</si>
  <si>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</si>
  <si>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</si>
  <si>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</si>
  <si>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</si>
  <si>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</si>
  <si>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</si>
  <si>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</si>
  <si>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</si>
  <si>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</si>
  <si>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</si>
  <si>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</si>
  <si>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</si>
  <si>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</si>
  <si>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</si>
  <si>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</si>
  <si>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</si>
  <si>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</si>
  <si>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</si>
  <si>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</si>
  <si>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</si>
  <si>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</si>
  <si>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</si>
  <si>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</si>
  <si>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</si>
  <si>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</si>
  <si>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</si>
  <si>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</si>
  <si>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03 tháng 10 năm 2025</t>
  </si>
  <si>
    <t>Tháng</t>
  </si>
  <si>
    <t>2025</t>
  </si>
  <si>
    <t>Vũ Quang Phan</t>
  </si>
  <si>
    <t>Phí Tuấn Thành</t>
  </si>
  <si>
    <t>Phó phòng Dịch vụ nghiệp vụ giám sát Quỹ</t>
  </si>
  <si>
    <t>Tổng Giám đốc</t>
  </si>
  <si>
    <t>…</t>
  </si>
  <si>
    <t>ACB</t>
  </si>
  <si>
    <t>ACV</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</si>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</sst>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2">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2" fontId="2" fillId="0" borderId="1" xfId="2" applyNumberFormat="1" applyFont="1" applyBorder="1" applyAlignment="1">
      <alignment horizontal="left"/>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workbookViewId="0">
      <selection sqref="A1:D2"/>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8" t="s">
        <v>0</v>
      </c>
      <c r="B1" s="38"/>
      <c r="C1" s="38"/>
      <c r="D1" s="38"/>
    </row>
    <row r="2" spans="1:4" ht="9" customHeight="1" x14ac:dyDescent="0.25">
      <c r="A2" s="38"/>
      <c r="B2" s="38"/>
      <c r="C2" s="38"/>
      <c r="D2" s="38"/>
    </row>
    <row r="3" spans="1:4" ht="15" customHeight="1" x14ac:dyDescent="0.3">
      <c r="A3" s="1" t="s">
        <v>1</v>
      </c>
      <c r="B3" s="1" t="s">
        <v>1</v>
      </c>
      <c r="C3" s="2" t="s">
        <v>2</v>
      </c>
      <c r="D3" s="1" t="s">
        <v>344</v>
      </c>
    </row>
    <row r="4" spans="1:4" ht="15" customHeight="1" x14ac:dyDescent="0.3">
      <c r="A4" s="1" t="s">
        <v>1</v>
      </c>
      <c r="B4" s="1" t="s">
        <v>1</v>
      </c>
      <c r="C4" s="2" t="s">
        <v>3</v>
      </c>
      <c r="D4" s="1" t="s">
        <v>37</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9" t="s">
        <v>5</v>
      </c>
      <c r="B7" s="39"/>
      <c r="C7" s="1" t="s">
        <v>340</v>
      </c>
      <c r="D7" s="1" t="s">
        <v>1</v>
      </c>
    </row>
    <row r="8" spans="1:4" ht="15" customHeight="1" x14ac:dyDescent="0.3">
      <c r="A8" s="39" t="s">
        <v>6</v>
      </c>
      <c r="B8" s="39"/>
      <c r="C8" s="1" t="s">
        <v>341</v>
      </c>
      <c r="D8" s="1" t="s">
        <v>1</v>
      </c>
    </row>
    <row r="9" spans="1:4" ht="15" customHeight="1" x14ac:dyDescent="0.3">
      <c r="A9" s="39" t="s">
        <v>7</v>
      </c>
      <c r="B9" s="39"/>
      <c r="C9" s="1" t="s">
        <v>342</v>
      </c>
      <c r="D9" s="1" t="s">
        <v>1</v>
      </c>
    </row>
    <row r="10" spans="1:4" ht="15" customHeight="1" x14ac:dyDescent="0.3">
      <c r="A10" s="39" t="s">
        <v>8</v>
      </c>
      <c r="B10" s="39"/>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7" t="s">
        <v>56</v>
      </c>
      <c r="B33" s="37"/>
      <c r="C33" s="37" t="s">
        <v>57</v>
      </c>
      <c r="D33" s="37"/>
    </row>
    <row r="34" spans="1:4" ht="15" customHeight="1" x14ac:dyDescent="0.25">
      <c r="A34" s="36" t="s">
        <v>58</v>
      </c>
      <c r="B34" s="36"/>
      <c r="C34" s="36" t="s">
        <v>58</v>
      </c>
      <c r="D34" s="36"/>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1" t="s">
        <v>10</v>
      </c>
      <c r="B1" s="41" t="s">
        <v>122</v>
      </c>
      <c r="C1" s="41" t="s">
        <v>209</v>
      </c>
      <c r="D1" s="41"/>
      <c r="E1" s="41" t="s">
        <v>210</v>
      </c>
      <c r="F1" s="41"/>
      <c r="G1" s="41" t="s">
        <v>290</v>
      </c>
    </row>
    <row r="2" spans="1:7" ht="15" customHeight="1" x14ac:dyDescent="0.25">
      <c r="A2" s="41"/>
      <c r="B2" s="41"/>
      <c r="C2" s="7" t="s">
        <v>281</v>
      </c>
      <c r="D2" s="7" t="s">
        <v>287</v>
      </c>
      <c r="E2" s="7" t="s">
        <v>281</v>
      </c>
      <c r="F2" s="7" t="s">
        <v>287</v>
      </c>
      <c r="G2" s="41"/>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1" t="s">
        <v>10</v>
      </c>
      <c r="B1" s="41" t="s">
        <v>299</v>
      </c>
      <c r="C1" s="41" t="s">
        <v>182</v>
      </c>
      <c r="D1" s="41" t="s">
        <v>183</v>
      </c>
      <c r="E1" s="41"/>
      <c r="F1" s="41" t="s">
        <v>184</v>
      </c>
      <c r="G1" s="41"/>
      <c r="H1" s="41" t="s">
        <v>300</v>
      </c>
    </row>
    <row r="2" spans="1:8" ht="15" customHeight="1" x14ac:dyDescent="0.25">
      <c r="A2" s="41"/>
      <c r="B2" s="41"/>
      <c r="C2" s="41"/>
      <c r="D2" s="7" t="s">
        <v>281</v>
      </c>
      <c r="E2" s="7" t="s">
        <v>287</v>
      </c>
      <c r="F2" s="7" t="s">
        <v>281</v>
      </c>
      <c r="G2" s="7" t="s">
        <v>287</v>
      </c>
      <c r="H2" s="41"/>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{'SheetId':'0e67e680-b807-4d33-99c0-7b78881f5ae3','UId':'9cbd5645-d1cc-4c66-9f84-d2f549c40baa','Col':4,'Row':3,'Format':'numberic','Value':'31135791019','TargetCode':''}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{'SheetId':'0e67e680-b807-4d33-99c0-7b78881f5ae3','UId':'99e568e1-5c2c-4711-855d-7b59f3d1cab6','Col':5,'Row':3,'Format':'numberic','Value':'28934619745','TargetCode':''}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{'SheetId':'0e67e680-b807-4d33-99c0-7b78881f5ae3','UId':'c69da7a3-02da-4c71-9ebc-1684c54f1afc','Col':6,'Row':3,'Format':'numberic','Value':'1.3381986156043','TargetCode':''}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{'SheetId':'0e67e680-b807-4d33-99c0-7b78881f5ae3','UId':'ff256832-31a8-4b18-a932-43bc9d1665b9','Col':4,'Row':6,'ColDynamic':4,'RowDynamic':5,'Format':'numberic','Value':'31135791019','TargetCode':''}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{'SheetId':'0e67e680-b807-4d33-99c0-7b78881f5ae3','UId':'a91ef888-5216-4368-893d-4bf54555e048','Col':5,'Row':6,'ColDynamic':5,'RowDynamic':5,'Format':'numberic','Value':'28934619745','TargetCode':''}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{'SheetId':'0e67e680-b807-4d33-99c0-7b78881f5ae3','UId':'0872eb3d-591d-41ae-88b3-07cc186bb076','Col':6,'Row':6,'ColDynamic':6,'RowDynamic':5,'Format':'numberic','Value':'1.3381986156043','TargetCode':''}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{'SheetId':'0e67e680-b807-4d33-99c0-7b78881f5ae3','UId':'c59bc369-ef6c-4ae7-8932-3d3cd7b0f999','Col':4,'Row':8,'ColDynamic':4,'RowDynamic':9,'Format':'numberic','Value':'225738305100','TargetCode':''}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{'SheetId':'0e67e680-b807-4d33-99c0-7b78881f5ae3','UId':'71da1168-8366-41b4-a97a-ac130f3a71ab','Col':5,'Row':8,'ColDynamic':5,'RowDynamic':9,'Format':'numberic','Value':'213314482700','TargetCode':''}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{'SheetId':'0e67e680-b807-4d33-99c0-7b78881f5ae3','UId':'3c022ada-eb27-4aed-bf94-d517130be29a','Col':6,'Row':8,'ColDynamic':6,'RowDynamic':9,'Format':'numberic','Value':'0.655577032369856','TargetCode':''}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{'SheetId':'0e67e680-b807-4d33-99c0-7b78881f5ae3','UId':'aaa47aee-de9e-4a72-aaac-e89970beaace','Col':4,'Row':13,'ColDynamic':4,'RowDynamic':12,'Format':'numberic','Value':'255510000','TargetCode':''}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{'SheetId':'0e67e680-b807-4d33-99c0-7b78881f5ae3','UId':'c31cdabe-83ce-456c-8300-7b06d46f81cc','Col':5,'Row':13,'ColDynamic':5,'RowDynamic':12,'Format':'numberic','Value':'210000','TargetCode':''}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{'SheetId':'0e67e680-b807-4d33-99c0-7b78881f5ae3','UId':'df064eb2-539c-42cd-9667-ecd8effb04f7','Col':6,'Row':13,'ColDynamic':6,'RowDynamic':12,'Format':'numberic','Value':'0.340952762209768','TargetCode':''}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{'SheetId':'0e67e680-b807-4d33-99c0-7b78881f5ae3','UId':'fcf911ca-e231-4e37-ba04-31a4d132b264','Col':5,'Row':21,'ColDynamic':5,'RowDynamic':20,'Format':'numberic','Value':'3924507780','TargetCode':''}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{'SheetId':'0e67e680-b807-4d33-99c0-7b78881f5ae3','UId':'9165401c-9eab-437b-81ae-d4feb80e4e2f','Col':4,'Row':30,'Format':'numberic','Value':'257129606119','TargetCode':''}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{'SheetId':'0e67e680-b807-4d33-99c0-7b78881f5ae3','UId':'a439d206-4c67-47d4-afcd-d4f8e627acf1','Col':5,'Row':30,'Format':'numberic','Value':'246173820225','TargetCode':''}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{'SheetId':'0e67e680-b807-4d33-99c0-7b78881f5ae3','UId':'8906c8be-ac8d-4de9-aebb-1de6b88d0a22','Col':6,'Row':30,'Format':'numberic','Value':'0.677628234290877','TargetCode':''}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{'SheetId':'0e67e680-b807-4d33-99c0-7b78881f5ae3','UId':'a4ede6ba-ec49-4991-9f32-c8e9bcfe31d0','Col':5,'Row':34,'ColDynamic':5,'RowDynamic':33,'Format':'numberic','Value':'5605675920','TargetCode':''}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{'SheetId':'0e67e680-b807-4d33-99c0-7b78881f5ae3','UId':'ebe7f90a-4c76-4d55-af2e-bf84fb789084','Col':6,'Row':34,'ColDynamic':6,'RowDynamic':33,'Format':'numberic','Value':'0','TargetCode':''}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{'SheetId':'0e67e680-b807-4d33-99c0-7b78881f5ae3','UId':'6823b56c-6355-4646-a028-45bac846780f','Col':4,'Row':37,'Format':'numberic','Value':'8682425875','TargetCode':''}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{'SheetId':'0e67e680-b807-4d33-99c0-7b78881f5ae3','UId':'3318279c-387a-4099-bb92-e31c1fe449fe','Col':5,'Row':37,'Format':'numberic','Value':'2532187016','TargetCode':''}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{'SheetId':'0e67e680-b807-4d33-99c0-7b78881f5ae3','UId':'4e4bdcf0-80c6-4aab-a280-ce14045479a2','Col':6,'Row':37,'Format':'numberic','Value':'2.55812646528606','TargetCode':''}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{'SheetId':'0e67e680-b807-4d33-99c0-7b78881f5ae3','UId':'3c70b8a9-b1ec-43c2-876f-82404e71a395','Col':4,'Row':40,'Format':'numberic','Value':'8682425875','TargetCode':''}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{'SheetId':'0e67e680-b807-4d33-99c0-7b78881f5ae3','UId':'12d35449-1610-445d-a82a-ca6aa3c24666','Col':5,'Row':40,'Format':'numberic','Value':'8137862936','TargetCode':''}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{'SheetId':'0e67e680-b807-4d33-99c0-7b78881f5ae3','UId':'12315a60-eed3-4b10-a10c-2f67a18ee638','Col':6,'Row':40,'Format':'numberic','Value':'0.503062491181024','TargetCode':''}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{'SheetId':'0e67e680-b807-4d33-99c0-7b78881f5ae3','UId':'47fa62ea-4432-4646-9d4f-ee5aab71af85','Col':4,'Row':41,'Format':'numberic','Value':'248447180244','TargetCode':''}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{'SheetId':'0e67e680-b807-4d33-99c0-7b78881f5ae3','UId':'3afb4556-da28-46fc-a2b2-36ba72752042','Col':5,'Row':41,'Format':'numberic','Value':'238035957289','TargetCode':''}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{'SheetId':'0e67e680-b807-4d33-99c0-7b78881f5ae3','UId':'76b3aaa6-980e-4c01-b289-c500e2a6bc24','Col':6,'Row':41,'Format':'numberic','Value':'0.685946530095281','TargetCode':''}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{'SheetId':'0e67e680-b807-4d33-99c0-7b78881f5ae3','UId':'7104513d-d6f9-4449-8a07-2e2ffcb96545','Col':4,'Row':42,'Format':'numberic','Value':'12089014.37','TargetCode':''}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{'SheetId':'0e67e680-b807-4d33-99c0-7b78881f5ae3','UId':'3e6dbc06-a87f-42e5-8f05-e55e94914d01','Col':5,'Row':42,'Format':'numberic','Value':'11514798.28','TargetCode':''}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{'SheetId':'0e67e680-b807-4d33-99c0-7b78881f5ae3','UId':'f428fa58-01e3-47d4-8c5d-1c46168be529','Col':6,'Row':42,'Format':'numberic','Value':'0.585431558740796','TargetCode':''}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{'SheetId':'0e67e680-b807-4d33-99c0-7b78881f5ae3','UId':'4e4f6161-da0f-463f-8dd1-39772b1d4eda','Col':4,'Row':43,'Format':'numberic','Value':'20551.48','TargetCode':''}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{'SheetId':'0e67e680-b807-4d33-99c0-7b78881f5ae3','UId':'4a847a8c-942e-443a-8eae-7a36b88630ea','Col':5,'Row':43,'Format':'numberic','Value':'20672.17','TargetCode':''}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{'SheetId':'0e67e680-b807-4d33-99c0-7b78881f5ae3','UId':'b1a27640-3dfd-4efe-90b1-884e8ae97752','Col':6,'Row':43,'Format':'numberic','Value':'1.17169413630696','TargetCode':''}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{'SheetId':'9e57442d-faa2-4732-bfe8-6082c7f4cc3b','UId':'1ab6082b-49bd-46b5-a368-d8740fb12834','Col':4,'Row':2,'Format':'numberic','Value':'257764923','TargetCode':''}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{'SheetId':'9e57442d-faa2-4732-bfe8-6082c7f4cc3b','UId':'220cbdc8-4631-4f07-a522-f901ab9a56b6','Col':5,'Row':2,'Format':'numberic','Value':'3015516','TargetCode':''}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{'SheetId':'9e57442d-faa2-4732-bfe8-6082c7f4cc3b','UId':'44591e3f-5579-49aa-bc70-68808b3d1875','Col':6,'Row':2,'Format':'numberic','Value':'2060402581','TargetCode':''}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{'SheetId':'9e57442d-faa2-4732-bfe8-6082c7f4cc3b','UId':'469f6a2b-25ef-4e27-93c5-0caee9db4d81','Col':4,'Row':5,'ColDynamic':4,'RowDynamic':4,'Format':'numberic','Value':'255300000','TargetCode':''}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{'SheetId':'9e57442d-faa2-4732-bfe8-6082c7f4cc3b','UId':'7b8d3f89-6827-40c2-b297-cf7a42237b42','Col':5,'Row':5,'ColDynamic':5,'RowDynamic':4,'Format':'numberic','Value':'510000','TargetCode':''}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{'SheetId':'9e57442d-faa2-4732-bfe8-6082c7f4cc3b','UId':'4ae5c9f2-f277-4de6-a00c-b59eae1b7410','Col':6,'Row':5,'ColDynamic':6,'RowDynamic':4,'Format':'numberic','Value':'2044090000','TargetCode':''}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{'SheetId':'9e57442d-faa2-4732-bfe8-6082c7f4cc3b','UId':'5cf117a3-96d2-4aaf-916d-02b16ba83420','Col':4,'Row':7,'ColDynamic':4,'RowDynamic':4,'Format':'numberic','Value':'2464923','TargetCode':''}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{'SheetId':'9e57442d-faa2-4732-bfe8-6082c7f4cc3b','UId':'89c23fea-c054-41d5-9d1e-0958d45c7a95','Col':5,'Row':7,'ColDynamic':5,'RowDynamic':4,'Format':'numberic','Value':'2505516','TargetCode':''}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{'SheetId':'9e57442d-faa2-4732-bfe8-6082c7f4cc3b','UId':'d5829e20-95a8-4535-904c-7e09f2cdc9f2','Col':6,'Row':7,'ColDynamic':6,'RowDynamic':4,'Format':'numberic','Value':'16312581','TargetCode':''}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{'SheetId':'9e57442d-faa2-4732-bfe8-6082c7f4cc3b','UId':'21f3c77c-886e-43f3-9ba5-fdc740bf45a7','Col':4,'Row':11,'ColDynamic':4,'RowDynamic':8,'Format':'numberic','Value':'536020894','TargetCode':''}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{'SheetId':'9e57442d-faa2-4732-bfe8-6082c7f4cc3b','UId':'fff53ed1-05e1-4ac8-8249-2f48edf9fa14','Col':5,'Row':11,'ColDynamic':5,'RowDynamic':8,'Format':'numberic','Value':'645960217','TargetCode':''}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{'SheetId':'9e57442d-faa2-4732-bfe8-6082c7f4cc3b','UId':'c1a4252e-e2cb-4233-bed1-d3afc836ccc8','Col':6,'Row':11,'ColDynamic':6,'RowDynamic':8,'Format':'numberic','Value':'5097781837','TargetCode':''}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{'SheetId':'9e57442d-faa2-4732-bfe8-6082c7f4cc3b','UId':'2b4c7218-ef2f-452d-80ea-cb1d29493e04','Col':4,'Row':12,'Format':'numberic','Value':'236386021','TargetCode':''}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{'SheetId':'9e57442d-faa2-4732-bfe8-6082c7f4cc3b','UId':'2916fb19-bceb-454d-ad42-4fc7a299a2a3','Col':5,'Row':12,'Format':'numberic','Value':'244526219','TargetCode':''}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{'SheetId':'9e57442d-faa2-4732-bfe8-6082c7f4cc3b','UId':'4e500903-fadf-4a73-8849-257ec68842d0','Col':6,'Row':12,'Format':'numberic','Value':'2419834205','TargetCode':''}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{'SheetId':'9e57442d-faa2-4732-bfe8-6082c7f4cc3b','UId':'157e5771-4dd4-4ed6-838c-69dd228515cd','Col':4,'Row':14,'ColDynamic':4,'RowDynamic':11,'Format':'numberic','Value':'34237286','TargetCode':''}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{'SheetId':'9e57442d-faa2-4732-bfe8-6082c7f4cc3b','UId':'1e7708d3-6d2b-4639-8d85-59b3c9bf16f5','Col':5,'Row':14,'ColDynamic':5,'RowDynamic':11,'Format':'numberic','Value':'42863351','TargetCode':''}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{'SheetId':'9e57442d-faa2-4732-bfe8-6082c7f4cc3b','UId':'18031c0a-5fc4-4a35-8331-a60cef3972fd','Col':6,'Row':14,'ColDynamic':6,'RowDynamic':11,'Format':'numberic','Value':'336754673','TargetCode':''}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{'SheetId':'9e57442d-faa2-4732-bfe8-6082c7f4cc3b','UId':'a66486eb-4505-4714-830d-ba2c3c0c6cd7','Col':6,'Row':17,'Format':'numberic','Value':'711562500','TargetCode':''}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{'SheetId':'9e57442d-faa2-4732-bfe8-6082c7f4cc3b','UId':'35799ba3-fea0-48d2-b27f-56054b206bd2','Col':4,'Row':24,'ColDynamic':4,'RowDynamic':23,'Format':'numberic','Value':'19285714','TargetCode':''}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{'SheetId':'9e57442d-faa2-4732-bfe8-6082c7f4cc3b','UId':'1863aaae-65a9-4f9f-9c5d-b3b2a95e519b','Col':5,'Row':24,'ColDynamic':5,'RowDynamic':23,'Format':'numberic','Value':'19928572','TargetCode':''}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{'SheetId':'9e57442d-faa2-4732-bfe8-6082c7f4cc3b','UId':'45a838e8-921d-463e-8daa-a5c771a772aa','Col':6,'Row':24,'ColDynamic':6,'RowDynamic':23,'Format':'numberic','Value':'48857143','TargetCode':''}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{'SheetId':'9e57442d-faa2-4732-bfe8-6082c7f4cc3b','UId':'3873886c-5e1c-44a4-ba3a-dae5f5accc8b','Col':6,'Row':26,'ColDynamic':6,'RowDynamic':19,'Format':'numberic','Value':'270000000','TargetCode':''}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{'SheetId':'9e57442d-faa2-4732-bfe8-6082c7f4cc3b','UId':'581705f2-b558-44e2-8b63-817b7dd987f8','Col':4,'Row':29,'Format':'numberic','Value':'36769819','TargetCode':''}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{'SheetId':'9e57442d-faa2-4732-bfe8-6082c7f4cc3b','UId':'22eae942-46a3-4663-8bad-854ee399b27a','Col':4,'Row':32,'Format':'numberic','Value':'100197054','TargetCode':''}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{'SheetId':'9e57442d-faa2-4732-bfe8-6082c7f4cc3b','UId':'e86bd792-47df-41d4-b178-07deae52a1d3','Col':5,'Row':32,'Format':'numberic','Value':'229524575','TargetCode':''}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{'SheetId':'9e57442d-faa2-4732-bfe8-6082c7f4cc3b','UId':'38ae0936-1d1f-43c1-92bd-8403ec08cfeb','Col':6,'Row':32,'Format':'numberic','Value':'1271528497','TargetCode':''}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{'SheetId':'9e57442d-faa2-4732-bfe8-6082c7f4cc3b','UId':'a2f958ce-55fd-4741-a0a1-bdcf0dd1c8ec','Col':4,'Row':35,'Format':'numberic','Value':'82500','TargetCode':''}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{'SheetId':'9e57442d-faa2-4732-bfe8-6082c7f4cc3b','UId':'393bdfde-2176-402e-9b16-331c74ac5995','Col':5,'Row':35,'Format':'numberic','Value':'55000','TargetCode':''}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{'SheetId':'9e57442d-faa2-4732-bfe8-6082c7f4cc3b','UId':'61a21fd4-9c85-4c00-b1f5-a006461b16c9','Col':6,'Row':35,'Format':'numberic','Value':'2475000','TargetCode':''}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{'SheetId':'9e57442d-faa2-4732-bfe8-6082c7f4cc3b','UId':'c95f90f6-640a-4331-b0e8-54422c753940','Col':4,'Row':38,'Format':'numberic','Value':'-278255971','TargetCode':''}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{'SheetId':'9e57442d-faa2-4732-bfe8-6082c7f4cc3b','UId':'19caeda8-1e5a-4518-8250-4c15acb82c48','Col':5,'Row':38,'Format':'numberic','Value':'-642944701','TargetCode':''}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{'SheetId':'9e57442d-faa2-4732-bfe8-6082c7f4cc3b','UId':'d743182c-5853-46f3-8604-ad3aa58840b8','Col':6,'Row':38,'Format':'numberic','Value':'-3037379256','TargetCode':''}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{'SheetId':'9e57442d-faa2-4732-bfe8-6082c7f4cc3b','UId':'5fb4cc84-0a90-4cae-ba19-392c839af798','Col':4,'Row':39,'Format':'numberic','Value':'-1180997600','TargetCode':''}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{'SheetId':'9e57442d-faa2-4732-bfe8-6082c7f4cc3b','UId':'c14dbefc-c01b-44b0-a577-6f17c0396290','Col':5,'Row':39,'Format':'numberic','Value':'23954784700','TargetCode':''}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{'SheetId':'9e57442d-faa2-4732-bfe8-6082c7f4cc3b','UId':'d1eb0ab7-7a60-49c8-b8aa-39c894436edb','Col':6,'Row':39,'Format':'numberic','Value':'55621479600','TargetCode':''}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{'SheetId':'9e57442d-faa2-4732-bfe8-6082c7f4cc3b','UId':'7dc5398f-c841-400c-850b-875a5c468e05','Col':4,'Row':40,'Format':'numberic','Value':'-71663428','TargetCode':''}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{'SheetId':'9e57442d-faa2-4732-bfe8-6082c7f4cc3b','UId':'fa4fb11d-bd81-48b0-9ef6-a4ff2cd9d48a','Col':5,'Row':40,'Format':'numberic','Value':'16999773748','TargetCode':''}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{'SheetId':'9e57442d-faa2-4732-bfe8-6082c7f4cc3b','UId':'73bb9d14-e1ea-4394-a083-b8a649641cf9','Col':6,'Row':40,'Format':'numberic','Value':'35825580818','TargetCode':''}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{'SheetId':'9e57442d-faa2-4732-bfe8-6082c7f4cc3b','UId':'bab2e1a7-20d5-41fd-881b-9a21514bfc4f','Col':4,'Row':41,'Format':'numberic','Value':'-1109334172','TargetCode':''}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{'SheetId':'9e57442d-faa2-4732-bfe8-6082c7f4cc3b','UId':'128100c2-b671-4904-a5a9-41069ed12784','Col':5,'Row':41,'Format':'numberic','Value':'6955010952','TargetCode':''}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{'SheetId':'9e57442d-faa2-4732-bfe8-6082c7f4cc3b','UId':'04b06e65-b2eb-4858-bb0b-d72c0270f1f6','Col':6,'Row':41,'Format':'numberic','Value':'19795898782','TargetCode':''}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{'SheetId':'9e57442d-faa2-4732-bfe8-6082c7f4cc3b','UId':'0c34f541-ad2d-4bff-9fce-284295e89335','Col':4,'Row':42,'Format':'numberic','Value':'-1459253571','TargetCode':''}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{'SheetId':'9e57442d-faa2-4732-bfe8-6082c7f4cc3b','UId':'a1069390-e9a5-41a9-8d0c-f5931f68451d','Col':5,'Row':42,'Format':'numberic','Value':'23311839999','TargetCode':''}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{'SheetId':'9e57442d-faa2-4732-bfe8-6082c7f4cc3b','UId':'943a903f-8f0c-48d3-9a7d-d0f797c51f06','Col':6,'Row':42,'Format':'numberic','Value':'52584100344','TargetCode':''}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{'SheetId':'9e57442d-faa2-4732-bfe8-6082c7f4cc3b','UId':'14ba2d4e-fc98-469f-8702-009a93d663bf','Col':4,'Row':43,'Format':'numberic','Value':'238035957289','TargetCode':''}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{'SheetId':'9e57442d-faa2-4732-bfe8-6082c7f4cc3b','UId':'46dc8404-c63b-42c5-af20-35a421a3b5ab','Col':5,'Row':43,'Format':'numberic','Value':'243058162440','TargetCode':''}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{'SheetId':'9e57442d-faa2-4732-bfe8-6082c7f4cc3b','UId':'ae182ae4-ecb8-4b3e-87b1-02fe2b8c8c6e','Col':4,'Row':44,'Format':'numberic','Value':'10411222955','TargetCode':''}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{'SheetId':'9e57442d-faa2-4732-bfe8-6082c7f4cc3b','UId':'c7c70708-3a08-4a71-8b5b-958036d28d83','Col':5,'Row':44,'Format':'numberic','Value':'-5022205151','TargetCode':''}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{'SheetId':'9e57442d-faa2-4732-bfe8-6082c7f4cc3b','UId':'b56d1f06-ac4a-4581-bd76-0a7116bb9601','Col':6,'Row':44,'Format':'numberic','Value':'-71903535061','TargetCode':''}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{'SheetId':'9e57442d-faa2-4732-bfe8-6082c7f4cc3b','UId':'071f8b6b-411a-4479-a1e0-68ae4989d4d4','Col':4,'Row':45,'Format':'numberic','Value':'-1459253571','TargetCode':''}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{'SheetId':'9e57442d-faa2-4732-bfe8-6082c7f4cc3b','UId':'649fe867-7540-4d27-809f-914ad09af55e','Col':5,'Row':45,'Format':'numberic','Value':'23311839999','TargetCode':''}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{'SheetId':'9e57442d-faa2-4732-bfe8-6082c7f4cc3b','UId':'ce2f8942-9d48-4663-bc86-864ddeb2e9fb','Col':6,'Row':45,'Format':'numberic','Value':'52584100344','TargetCode':''}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{'SheetId':'9e57442d-faa2-4732-bfe8-6082c7f4cc3b','UId':'26da4aec-6928-4f66-88a5-fdfd0ee643e5','Col':4,'Row':47,'Format':'numberic','Value':'11870476526','TargetCode':''}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{'SheetId':'9e57442d-faa2-4732-bfe8-6082c7f4cc3b','UId':'9b98b4cd-1dc6-4f10-9fcd-3b02154fc346','Col':5,'Row':47,'Format':'numberic','Value':'-28334045150','TargetCode':''}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{'SheetId':'9e57442d-faa2-4732-bfe8-6082c7f4cc3b','UId':'ab589e24-1208-4602-83e1-3b0d9a9ddac2','Col':6,'Row':47,'Format':'numberic','Value':'-124487635405','TargetCode':''}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{'SheetId':'9e57442d-faa2-4732-bfe8-6082c7f4cc3b','UId':'a1e12271-7d9c-46e1-be1f-d3831e97dba6','Col':4,'Row':48,'Format':'numberic','Value':'248447180244','TargetCode':''}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{'SheetId':'9e57442d-faa2-4732-bfe8-6082c7f4cc3b','UId':'85d94755-db4c-439e-8336-6cbb28df62be','Col':5,'Row':48,'Format':'numberic','Value':'238035957289','TargetCode':''}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{'SheetId':'9e57442d-faa2-4732-bfe8-6082c7f4cc3b','UId':'d8a625ed-973b-4579-990b-8dd486f640c5','Col':6,'Row':48,'Format':'numberic','Value':'248447180244','TargetCode':''}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38),",'Row':",ROW(BCDanhMucDauTu_06029!A38),",","'ColDynamic':",COLUMN(BCDanhMucDauTu_06029!A3),",","'RowDynamic':",ROW(BCDanhMucDauTu_06029!A3),",","'Format':'numberic'",",'Value':'",SUBSTITUTE(BCDanhMucDauTu_06029!A38,"'","\'"),"','TargetCode':''}")</f>
        <v>{'SheetId':'1deb9a6e-dc5a-4908-87cc-034ee9747e20','UId':'1e992cf2-7118-4214-a559-0195c8884aea','Col':1,'Row':38,'ColDynamic':1,'RowDynamic':3,'Format':'numberic','Value':' ','TargetCode':''}</v>
      </c>
    </row>
    <row r="286" spans="1:1" x14ac:dyDescent="0.25">
      <c r="A286" t="str">
        <f>CONCATENATE("{'SheetId':'1deb9a6e-dc5a-4908-87cc-034ee9747e20'",",","'UId':'4f882b80-9e4d-4d19-8537-405badf59571'",",'Col':",COLUMN(BCDanhMucDauTu_06029!B38),",'Row':",ROW(BCDanhMucDauTu_06029!B38),",","'ColDynamic':",COLUMN(BCDanhMucDauTu_06029!B3),",","'RowDynamic':",ROW(BCDanhMucDauTu_06029!B3),",","'Format':'string'",",'Value':'",SUBSTITUTE(BCDanhMucDauTu_06029!B38,"'","\'"),"','TargetCode':''}")</f>
        <v>{'SheetId':'1deb9a6e-dc5a-4908-87cc-034ee9747e20','UId':'4f882b80-9e4d-4d19-8537-405badf59571','Col':2,'Row':38,'ColDynamic':2,'RowDynamic':3,'Format':'string','Value':'Tổng','TargetCode':''}</v>
      </c>
    </row>
    <row r="287" spans="1:1" x14ac:dyDescent="0.25">
      <c r="A287" t="str">
        <f>CONCATENATE("{'SheetId':'1deb9a6e-dc5a-4908-87cc-034ee9747e20'",",","'UId':'5250f607-5010-4670-bb67-dda35efb42cd'",",'Col':",COLUMN(BCDanhMucDauTu_06029!C38),",'Row':",ROW(BCDanhMucDauTu_06029!C38),",","'ColDynamic':",COLUMN(BCDanhMucDauTu_06029!C3),",","'RowDynamic':",ROW(BCDanhMucDauTu_06029!C3),",","'Format':'numberic'",",'Value':'",SUBSTITUTE(BCDanhMucDauTu_06029!C38,"'","\'"),"','TargetCode':''}")</f>
        <v>{'SheetId':'1deb9a6e-dc5a-4908-87cc-034ee9747e20','UId':'5250f607-5010-4670-bb67-dda35efb42cd','Col':3,'Row':38,'ColDynamic':3,'RowDynamic':3,'Format':'numberic','Value':'2247','TargetCode':''}</v>
      </c>
    </row>
    <row r="288" spans="1:1" x14ac:dyDescent="0.25">
      <c r="A288" t="str">
        <f>CONCATENATE("{'SheetId':'1deb9a6e-dc5a-4908-87cc-034ee9747e20'",",","'UId':'428c865a-7282-4f58-bc89-20f1b0217190'",",'Col':",COLUMN(BCDanhMucDauTu_06029!D38),",'Row':",ROW(BCDanhMucDauTu_06029!D38),",","'ColDynamic':",COLUMN(BCDanhMucDauTu_06029!D3),",","'RowDynamic':",ROW(BCDanhMucDauTu_06029!D3),",","'Format':'numberic'",",'Value':'",SUBSTITUTE(BCDanhMucDauTu_06029!D38,"'","\'"),"','TargetCode':''}")</f>
        <v>{'SheetId':'1deb9a6e-dc5a-4908-87cc-034ee9747e20','UId':'428c865a-7282-4f58-bc89-20f1b0217190','Col':4,'Row':38,'ColDynamic':4,'RowDynamic':3,'Format':'numberic','Value':'','TargetCode':''}</v>
      </c>
    </row>
    <row r="289" spans="1:1" x14ac:dyDescent="0.25">
      <c r="A289" t="str">
        <f>CONCATENATE("{'SheetId':'1deb9a6e-dc5a-4908-87cc-034ee9747e20'",",","'UId':'9592905c-7577-459a-bf73-e7d1733cf17a'",",'Col':",COLUMN(BCDanhMucDauTu_06029!E38),",'Row':",ROW(BCDanhMucDauTu_06029!E38),",","'ColDynamic':",COLUMN(BCDanhMucDauTu_06029!E3),",","'RowDynamic':",ROW(BCDanhMucDauTu_06029!E3),",","'Format':'numberic'",",'Value':'",SUBSTITUTE(BCDanhMucDauTu_06029!E38,"'","\'"),"','TargetCode':''}")</f>
        <v>{'SheetId':'1deb9a6e-dc5a-4908-87cc-034ee9747e20','UId':'9592905c-7577-459a-bf73-e7d1733cf17a','Col':5,'Row':38,'ColDynamic':5,'RowDynamic':3,'Format':'numberic','Value':'','TargetCode':''}</v>
      </c>
    </row>
    <row r="290" spans="1:1" x14ac:dyDescent="0.25">
      <c r="A290" t="str">
        <f>CONCATENATE("{'SheetId':'1deb9a6e-dc5a-4908-87cc-034ee9747e20'",",","'UId':'a9e4466a-def7-4534-a075-0e61b1888eec'",",'Col':",COLUMN(BCDanhMucDauTu_06029!F38),",'Row':",ROW(BCDanhMucDauTu_06029!F38),",","'ColDynamic':",COLUMN(BCDanhMucDauTu_06029!F3),",","'RowDynamic':",ROW(BCDanhMucDauTu_06029!F3),",","'Format':'numberic'",",'Value':'",SUBSTITUTE(BCDanhMucDauTu_06029!F38,"'","\'"),"','TargetCode':''}")</f>
        <v>{'SheetId':'1deb9a6e-dc5a-4908-87cc-034ee9747e20','UId':'a9e4466a-def7-4534-a075-0e61b1888eec','Col':6,'Row':38,'ColDynamic':6,'RowDynamic':3,'Format':'numberic','Value':'225738305100','TargetCode':''}</v>
      </c>
    </row>
    <row r="291" spans="1:1" x14ac:dyDescent="0.25">
      <c r="A291" t="str">
        <f>CONCATENATE("{'SheetId':'1deb9a6e-dc5a-4908-87cc-034ee9747e20'",",","'UId':'13379930-3d0b-4576-86a6-aee55aa73fef'",",'Col':",COLUMN(BCDanhMucDauTu_06029!G38),",'Row':",ROW(BCDanhMucDauTu_06029!G38),",","'ColDynamic':",COLUMN(BCDanhMucDauTu_06029!G3),",","'RowDynamic':",ROW(BCDanhMucDauTu_06029!G3),",","'Format':'numberic'",",'Value':'",SUBSTITUTE(BCDanhMucDauTu_06029!G38,"'","\'"),"','TargetCode':''}")</f>
        <v>{'SheetId':'1deb9a6e-dc5a-4908-87cc-034ee9747e20','UId':'13379930-3d0b-4576-86a6-aee55aa73fef','Col':7,'Row':38,'ColDynamic':7,'RowDynamic':3,'Format':'numberic','Value':'0.877916427078133','TargetCode':''}</v>
      </c>
    </row>
    <row r="292" spans="1:1" x14ac:dyDescent="0.25">
      <c r="A292" t="str">
        <f>CONCATENATE("{'SheetId':'1deb9a6e-dc5a-4908-87cc-034ee9747e20'",",","'UId':'17931870-911c-4fad-afd5-7ec649ba087b'",",'Col':",COLUMN(BCDanhMucDauTu_06029!D39),",'Row':",ROW(BCDanhMucDauTu_06029!D39),",","'Format':'numberic'",",'Value':'",SUBSTITUTE(BCDanhMucDauTu_06029!D39,"'","\'"),"','TargetCode':''}")</f>
        <v>{'SheetId':'1deb9a6e-dc5a-4908-87cc-034ee9747e20','UId':'17931870-911c-4fad-afd5-7ec649ba087b','Col':4,'Row':39,'Format':'numberic','Value':'','TargetCode':''}</v>
      </c>
    </row>
    <row r="293" spans="1:1" x14ac:dyDescent="0.25">
      <c r="A293" t="str">
        <f>CONCATENATE("{'SheetId':'1deb9a6e-dc5a-4908-87cc-034ee9747e20'",",","'UId':'8e29656a-72a1-4698-a2d4-ab43c77220a4'",",'Col':",COLUMN(BCDanhMucDauTu_06029!E39),",'Row':",ROW(BCDanhMucDauTu_06029!E39),",","'Format':'numberic'",",'Value':'",SUBSTITUTE(BCDanhMucDauTu_06029!E39,"'","\'"),"','TargetCode':''}")</f>
        <v>{'SheetId':'1deb9a6e-dc5a-4908-87cc-034ee9747e20','UId':'8e29656a-72a1-4698-a2d4-ab43c77220a4','Col':5,'Row':39,'Format':'numberic','Value':'','TargetCode':''}</v>
      </c>
    </row>
    <row r="294" spans="1:1" x14ac:dyDescent="0.25">
      <c r="A294" t="str">
        <f>CONCATENATE("{'SheetId':'1deb9a6e-dc5a-4908-87cc-034ee9747e20'",",","'UId':'5fe96b01-5f18-4f07-ac34-11fa669457a4'",",'Col':",COLUMN(BCDanhMucDauTu_06029!F39),",'Row':",ROW(BCDanhMucDauTu_06029!F39),",","'Format':'numberic'",",'Value':'",SUBSTITUTE(BCDanhMucDauTu_06029!F39,"'","\'"),"','TargetCode':''}")</f>
        <v>{'SheetId':'1deb9a6e-dc5a-4908-87cc-034ee9747e20','UId':'5fe96b01-5f18-4f07-ac34-11fa669457a4','Col':6,'Row':39,'Format':'numberic','Value':'','TargetCode':''}</v>
      </c>
    </row>
    <row r="295" spans="1:1" x14ac:dyDescent="0.25">
      <c r="A295" t="str">
        <f>CONCATENATE("{'SheetId':'1deb9a6e-dc5a-4908-87cc-034ee9747e20'",",","'UId':'9d206dcc-b016-47b5-a344-791067be02d5'",",'Col':",COLUMN(BCDanhMucDauTu_06029!G39),",'Row':",ROW(BCDanhMucDauTu_06029!G39),",","'Format':'numberic'",",'Value':'",SUBSTITUTE(BCDanhMucDauTu_06029!G39,"'","\'"),"','TargetCode':''}")</f>
        <v>{'SheetId':'1deb9a6e-dc5a-4908-87cc-034ee9747e20','UId':'9d206dcc-b016-47b5-a344-791067be02d5','Col':7,'Row':39,'Format':'numberic','Value':'','TargetCode':''}</v>
      </c>
    </row>
    <row r="296" spans="1:1" x14ac:dyDescent="0.25">
      <c r="A296" t="str">
        <f>CONCATENATE("{'SheetId':'1deb9a6e-dc5a-4908-87cc-034ee9747e20'",",","'UId':'d149d88b-77fb-4541-8798-63154426abc2'",",'Col':",COLUMN(BCDanhMucDauTu_06029!A41),",'Row':",ROW(BCDanhMucDauTu_06029!A41),",","'ColDynamic':",COLUMN(BCDanhMucDauTu_06029!A39),",","'RowDynamic':",ROW(BCDanhMucDauTu_06029!A39),",","'Format':'numberic'",",'Value':'",SUBSTITUTE(BCDanhMucDauTu_06029!A41,"'","\'"),"','TargetCode':''}")</f>
        <v>{'SheetId':'1deb9a6e-dc5a-4908-87cc-034ee9747e20','UId':'d149d88b-77fb-4541-8798-63154426abc2','Col':1,'Row':41,'ColDynamic':1,'RowDynamic':39,'Format':'numberic','Value':' ','TargetCode':''}</v>
      </c>
    </row>
    <row r="297" spans="1:1" x14ac:dyDescent="0.25">
      <c r="A297" t="str">
        <f>CONCATENATE("{'SheetId':'1deb9a6e-dc5a-4908-87cc-034ee9747e20'",",","'UId':'63355adb-73ff-4fd6-a4ee-6353f3830628'",",'Col':",COLUMN(BCDanhMucDauTu_06029!B41),",'Row':",ROW(BCDanhMucDauTu_06029!B41),",","'ColDynamic':",COLUMN(BCDanhMucDauTu_06029!B39),",","'RowDynamic':",ROW(BCDanhMucDauTu_06029!B39),",","'Format':'string'",",'Value':'",SUBSTITUTE(BCDanhMucDauTu_06029!B41,"'","\'"),"','TargetCode':''}")</f>
        <v>{'SheetId':'1deb9a6e-dc5a-4908-87cc-034ee9747e20','UId':'63355adb-73ff-4fd6-a4ee-6353f3830628','Col':2,'Row':41,'ColDynamic':2,'RowDynamic':39,'Format':'string','Value':'Tổng','TargetCode':''}</v>
      </c>
    </row>
    <row r="298" spans="1:1" x14ac:dyDescent="0.25">
      <c r="A298" t="str">
        <f>CONCATENATE("{'SheetId':'1deb9a6e-dc5a-4908-87cc-034ee9747e20'",",","'UId':'34e26121-8d4b-46bb-836d-3cc1913c6909'",",'Col':",COLUMN(BCDanhMucDauTu_06029!C41),",'Row':",ROW(BCDanhMucDauTu_06029!C41),",","'ColDynamic':",COLUMN(BCDanhMucDauTu_06029!C39),",","'RowDynamic':",ROW(BCDanhMucDauTu_06029!C39),",","'Format':'numberic'",",'Value':'",SUBSTITUTE(BCDanhMucDauTu_06029!C41,"'","\'"),"','TargetCode':''}")</f>
        <v>{'SheetId':'1deb9a6e-dc5a-4908-87cc-034ee9747e20','UId':'34e26121-8d4b-46bb-836d-3cc1913c6909','Col':3,'Row':41,'ColDynamic':3,'RowDynamic':39,'Format':'numberic','Value':'2249','TargetCode':''}</v>
      </c>
    </row>
    <row r="299" spans="1:1" x14ac:dyDescent="0.25">
      <c r="A299" t="str">
        <f>CONCATENATE("{'SheetId':'1deb9a6e-dc5a-4908-87cc-034ee9747e20'",",","'UId':'dcb7503a-9941-4910-9dba-c04cd291c91d'",",'Col':",COLUMN(BCDanhMucDauTu_06029!D41),",'Row':",ROW(BCDanhMucDauTu_06029!D41),",","'ColDynamic':",COLUMN(BCDanhMucDauTu_06029!D39),",","'RowDynamic':",ROW(BCDanhMucDauTu_06029!D39),",","'Format':'numberic'",",'Value':'",SUBSTITUTE(BCDanhMucDauTu_06029!D41,"'","\'"),"','TargetCode':''}")</f>
        <v>{'SheetId':'1deb9a6e-dc5a-4908-87cc-034ee9747e20','UId':'dcb7503a-9941-4910-9dba-c04cd291c91d','Col':4,'Row':41,'ColDynamic':4,'RowDynamic':39,'Format':'numberic','Value':'','TargetCode':''}</v>
      </c>
    </row>
    <row r="300" spans="1:1" x14ac:dyDescent="0.25">
      <c r="A300" t="str">
        <f>CONCATENATE("{'SheetId':'1deb9a6e-dc5a-4908-87cc-034ee9747e20'",",","'UId':'9ff33d6c-3426-46f5-98c3-f1cc3c6c563e'",",'Col':",COLUMN(BCDanhMucDauTu_06029!E41),",'Row':",ROW(BCDanhMucDauTu_06029!E41),",","'ColDynamic':",COLUMN(BCDanhMucDauTu_06029!E39),",","'RowDynamic':",ROW(BCDanhMucDauTu_06029!E39),",","'Format':'numberic'",",'Value':'",SUBSTITUTE(BCDanhMucDauTu_06029!E41,"'","\'"),"','TargetCode':''}")</f>
        <v>{'SheetId':'1deb9a6e-dc5a-4908-87cc-034ee9747e20','UId':'9ff33d6c-3426-46f5-98c3-f1cc3c6c563e','Col':5,'Row':41,'ColDynamic':5,'RowDynamic':39,'Format':'numberic','Value':'','TargetCode':''}</v>
      </c>
    </row>
    <row r="301" spans="1:1" x14ac:dyDescent="0.25">
      <c r="A301" t="str">
        <f>CONCATENATE("{'SheetId':'1deb9a6e-dc5a-4908-87cc-034ee9747e20'",",","'UId':'196bc559-44ca-4c84-bc88-37e0b2b7c0ca'",",'Col':",COLUMN(BCDanhMucDauTu_06029!F41),",'Row':",ROW(BCDanhMucDauTu_06029!F41),",","'ColDynamic':",COLUMN(BCDanhMucDauTu_06029!F39),",","'RowDynamic':",ROW(BCDanhMucDauTu_06029!F39),",","'Format':'numberic'",",'Value':'",SUBSTITUTE(BCDanhMucDauTu_06029!F41,"'","\'"),"','TargetCode':''}")</f>
        <v>{'SheetId':'1deb9a6e-dc5a-4908-87cc-034ee9747e20','UId':'196bc559-44ca-4c84-bc88-37e0b2b7c0ca','Col':6,'Row':41,'ColDynamic':6,'RowDynamic':39,'Format':'numberic','Value':'0','TargetCode':''}</v>
      </c>
    </row>
    <row r="302" spans="1:1" x14ac:dyDescent="0.25">
      <c r="A302" t="str">
        <f>CONCATENATE("{'SheetId':'1deb9a6e-dc5a-4908-87cc-034ee9747e20'",",","'UId':'76830a4a-49b3-4200-8f4c-2ccbb1a8164a'",",'Col':",COLUMN(BCDanhMucDauTu_06029!G41),",'Row':",ROW(BCDanhMucDauTu_06029!G41),",","'ColDynamic':",COLUMN(BCDanhMucDauTu_06029!G39),",","'RowDynamic':",ROW(BCDanhMucDauTu_06029!G39),",","'Format':'numberic'",",'Value':'",SUBSTITUTE(BCDanhMucDauTu_06029!G41,"'","\'"),"','TargetCode':''}")</f>
        <v>{'SheetId':'1deb9a6e-dc5a-4908-87cc-034ee9747e20','UId':'76830a4a-49b3-4200-8f4c-2ccbb1a8164a','Col':7,'Row':41,'ColDynamic':7,'RowDynamic':39,'Format':'numberic','Value':'0','TargetCode':''}</v>
      </c>
    </row>
    <row r="303" spans="1:1" x14ac:dyDescent="0.25">
      <c r="A303" t="str">
        <f>CONCATENATE("{'SheetId':'1deb9a6e-dc5a-4908-87cc-034ee9747e20'",",","'UId':'c5e58da8-6303-4f4b-8cfb-be632ed7700b'",",'Col':",COLUMN(BCDanhMucDauTu_06029!D42),",'Row':",ROW(BCDanhMucDauTu_06029!D42),",","'Format':'numberic'",",'Value':'",SUBSTITUTE(BCDanhMucDauTu_06029!D42,"'","\'"),"','TargetCode':''}")</f>
        <v>{'SheetId':'1deb9a6e-dc5a-4908-87cc-034ee9747e20','UId':'c5e58da8-6303-4f4b-8cfb-be632ed7700b','Col':4,'Row':42,'Format':'numberic','Value':'','TargetCode':''}</v>
      </c>
    </row>
    <row r="304" spans="1:1" x14ac:dyDescent="0.25">
      <c r="A304" t="str">
        <f>CONCATENATE("{'SheetId':'1deb9a6e-dc5a-4908-87cc-034ee9747e20'",",","'UId':'00ea0783-aace-414b-8975-b7b78127300d'",",'Col':",COLUMN(BCDanhMucDauTu_06029!E42),",'Row':",ROW(BCDanhMucDauTu_06029!E42),",","'Format':'numberic'",",'Value':'",SUBSTITUTE(BCDanhMucDauTu_06029!E42,"'","\'"),"','TargetCode':''}")</f>
        <v>{'SheetId':'1deb9a6e-dc5a-4908-87cc-034ee9747e20','UId':'00ea0783-aace-414b-8975-b7b78127300d','Col':5,'Row':42,'Format':'numberic','Value':'','TargetCode':''}</v>
      </c>
    </row>
    <row r="305" spans="1:1" x14ac:dyDescent="0.25">
      <c r="A305" t="str">
        <f>CONCATENATE("{'SheetId':'1deb9a6e-dc5a-4908-87cc-034ee9747e20'",",","'UId':'399d8c6f-4901-44ca-8111-9e12f616c487'",",'Col':",COLUMN(BCDanhMucDauTu_06029!F42),",'Row':",ROW(BCDanhMucDauTu_06029!F42),",","'Format':'numberic'",",'Value':'",SUBSTITUTE(BCDanhMucDauTu_06029!F42,"'","\'"),"','TargetCode':''}")</f>
        <v>{'SheetId':'1deb9a6e-dc5a-4908-87cc-034ee9747e20','UId':'399d8c6f-4901-44ca-8111-9e12f616c487','Col':6,'Row':42,'Format':'numberic','Value':'','TargetCode':''}</v>
      </c>
    </row>
    <row r="306" spans="1:1" x14ac:dyDescent="0.25">
      <c r="A306" t="str">
        <f>CONCATENATE("{'SheetId':'1deb9a6e-dc5a-4908-87cc-034ee9747e20'",",","'UId':'2cdda7fd-cb87-47da-8e30-06a3709bd609'",",'Col':",COLUMN(BCDanhMucDauTu_06029!G42),",'Row':",ROW(BCDanhMucDauTu_06029!G42),",","'Format':'numberic'",",'Value':'",SUBSTITUTE(BCDanhMucDauTu_06029!G42,"'","\'"),"','TargetCode':''}")</f>
        <v>{'SheetId':'1deb9a6e-dc5a-4908-87cc-034ee9747e20','UId':'2cdda7fd-cb87-47da-8e30-06a3709bd609','Col':7,'Row':42,'Format':'numberic','Value':'','TargetCode':''}</v>
      </c>
    </row>
    <row r="307" spans="1:1" x14ac:dyDescent="0.25">
      <c r="A307" t="str">
        <f>CONCATENATE("{'SheetId':'1deb9a6e-dc5a-4908-87cc-034ee9747e20'",",","'UId':'b8c20cc2-e76a-461c-ace9-e83abfcc1775'",",'Col':",COLUMN(BCDanhMucDauTu_06029!A46),",'Row':",ROW(BCDanhMucDauTu_06029!A46),",","'ColDynamic':",COLUMN(BCDanhMucDauTu_06029!A47),",","'RowDynamic':",ROW(BCDanhMucDauTu_06029!A47),",","'Format':'numberic'",",'Value':'",SUBSTITUTE(BCDanhMucDauTu_06029!A46,"'","\'"),"','TargetCode':''}")</f>
        <v>{'SheetId':'1deb9a6e-dc5a-4908-87cc-034ee9747e20','UId':'b8c20cc2-e76a-461c-ace9-e83abfcc1775','Col':1,'Row':46,'ColDynamic':1,'RowDynamic':47,'Format':'numberic','Value':' ','TargetCode':''}</v>
      </c>
    </row>
    <row r="308" spans="1:1" x14ac:dyDescent="0.25">
      <c r="A308" t="str">
        <f>CONCATENATE("{'SheetId':'1deb9a6e-dc5a-4908-87cc-034ee9747e20'",",","'UId':'e6fa0887-9c0a-49b1-a5d5-d55f5bee7d17'",",'Col':",COLUMN(BCDanhMucDauTu_06029!B46),",'Row':",ROW(BCDanhMucDauTu_06029!B46),",","'ColDynamic':",COLUMN(BCDanhMucDauTu_06029!B47),",","'RowDynamic':",ROW(BCDanhMucDauTu_06029!B47),",","'Format':'string'",",'Value':'",SUBSTITUTE(BCDanhMucDauTu_06029!B46,"'","\'"),"','TargetCode':''}")</f>
        <v>{'SheetId':'1deb9a6e-dc5a-4908-87cc-034ee9747e20','UId':'e6fa0887-9c0a-49b1-a5d5-d55f5bee7d17','Col':2,'Row':46,'ColDynamic':2,'RowDynamic':47,'Format':'string','Value':'Tổng','TargetCode':''}</v>
      </c>
    </row>
    <row r="309" spans="1:1" x14ac:dyDescent="0.25">
      <c r="A309" t="str">
        <f>CONCATENATE("{'SheetId':'1deb9a6e-dc5a-4908-87cc-034ee9747e20'",",","'UId':'6a029111-438c-4c2c-a425-15433a16ea47'",",'Col':",COLUMN(BCDanhMucDauTu_06029!C46),",'Row':",ROW(BCDanhMucDauTu_06029!C46),",","'ColDynamic':",COLUMN(BCDanhMucDauTu_06029!C47),",","'RowDynamic':",ROW(BCDanhMucDauTu_06029!C47),",","'Format':'numberic'",",'Value':'",SUBSTITUTE(BCDanhMucDauTu_06029!C46,"'","\'"),"','TargetCode':''}")</f>
        <v>{'SheetId':'1deb9a6e-dc5a-4908-87cc-034ee9747e20','UId':'6a029111-438c-4c2c-a425-15433a16ea47','Col':3,'Row':46,'ColDynamic':3,'RowDynamic':47,'Format':'numberic','Value':'2252','TargetCode':''}</v>
      </c>
    </row>
    <row r="310" spans="1:1" x14ac:dyDescent="0.25">
      <c r="A310" t="str">
        <f>CONCATENATE("{'SheetId':'1deb9a6e-dc5a-4908-87cc-034ee9747e20'",",","'UId':'2af5b400-8abe-46e3-8b64-7efb4d13db84'",",'Col':",COLUMN(BCDanhMucDauTu_06029!D46),",'Row':",ROW(BCDanhMucDauTu_06029!D46),",","'ColDynamic':",COLUMN(BCDanhMucDauTu_06029!D47),",","'RowDynamic':",ROW(BCDanhMucDauTu_06029!D47),",","'Format':'numberic'",",'Value':'",SUBSTITUTE(BCDanhMucDauTu_06029!D46,"'","\'"),"','TargetCode':''}")</f>
        <v>{'SheetId':'1deb9a6e-dc5a-4908-87cc-034ee9747e20','UId':'2af5b400-8abe-46e3-8b64-7efb4d13db84','Col':4,'Row':46,'ColDynamic':4,'RowDynamic':47,'Format':'numberic','Value':'','TargetCode':''}</v>
      </c>
    </row>
    <row r="311" spans="1:1" x14ac:dyDescent="0.25">
      <c r="A311" t="str">
        <f>CONCATENATE("{'SheetId':'1deb9a6e-dc5a-4908-87cc-034ee9747e20'",",","'UId':'142640d6-6a87-400c-bc3e-fd34124b8a95'",",'Col':",COLUMN(BCDanhMucDauTu_06029!E46),",'Row':",ROW(BCDanhMucDauTu_06029!E46),",","'ColDynamic':",COLUMN(BCDanhMucDauTu_06029!E47),",","'RowDynamic':",ROW(BCDanhMucDauTu_06029!E47),",","'Format':'numberic'",",'Value':'",SUBSTITUTE(BCDanhMucDauTu_06029!E46,"'","\'"),"','TargetCode':''}")</f>
        <v>{'SheetId':'1deb9a6e-dc5a-4908-87cc-034ee9747e20','UId':'142640d6-6a87-400c-bc3e-fd34124b8a95','Col':5,'Row':46,'ColDynamic':5,'RowDynamic':47,'Format':'numberic','Value':'','TargetCode':''}</v>
      </c>
    </row>
    <row r="312" spans="1:1" x14ac:dyDescent="0.25">
      <c r="A312" t="str">
        <f>CONCATENATE("{'SheetId':'1deb9a6e-dc5a-4908-87cc-034ee9747e20'",",","'UId':'a4748164-33b9-46bd-8561-e8b3f76700ee'",",'Col':",COLUMN(BCDanhMucDauTu_06029!F46),",'Row':",ROW(BCDanhMucDauTu_06029!F46),",","'ColDynamic':",COLUMN(BCDanhMucDauTu_06029!F47),",","'RowDynamic':",ROW(BCDanhMucDauTu_06029!F47),",","'Format':'numberic'",",'Value':'",SUBSTITUTE(BCDanhMucDauTu_06029!F46,"'","\'"),"','TargetCode':''}")</f>
        <v>{'SheetId':'1deb9a6e-dc5a-4908-87cc-034ee9747e20','UId':'a4748164-33b9-46bd-8561-e8b3f76700ee','Col':6,'Row':46,'ColDynamic':6,'RowDynamic':47,'Format':'numberic','Value':'0','TargetCode':''}</v>
      </c>
    </row>
    <row r="313" spans="1:1" x14ac:dyDescent="0.25">
      <c r="A313" t="str">
        <f>CONCATENATE("{'SheetId':'1deb9a6e-dc5a-4908-87cc-034ee9747e20'",",","'UId':'8b15b2dd-95b7-4075-8cb9-63831db4f74a'",",'Col':",COLUMN(BCDanhMucDauTu_06029!G46),",'Row':",ROW(BCDanhMucDauTu_06029!G46),",","'ColDynamic':",COLUMN(BCDanhMucDauTu_06029!G47),",","'RowDynamic':",ROW(BCDanhMucDauTu_06029!G47),",","'Format':'numberic'",",'Value':'",SUBSTITUTE(BCDanhMucDauTu_06029!G46,"'","\'"),"','TargetCode':''}")</f>
        <v>{'SheetId':'1deb9a6e-dc5a-4908-87cc-034ee9747e20','UId':'8b15b2dd-95b7-4075-8cb9-63831db4f74a','Col':7,'Row':46,'ColDynamic':7,'RowDynamic':47,'Format':'numberic','Value':'0','TargetCode':''}</v>
      </c>
    </row>
    <row r="314" spans="1:1" x14ac:dyDescent="0.25">
      <c r="A314" t="str">
        <f>CONCATENATE("{'SheetId':'1deb9a6e-dc5a-4908-87cc-034ee9747e20'",",","'UId':'fe496e11-6071-47ac-9042-fb59341ce9d3'",",'Col':",COLUMN(BCDanhMucDauTu_06029!D47),",'Row':",ROW(BCDanhMucDauTu_06029!D47),",","'Format':'numberic'",",'Value':'",SUBSTITUTE(BCDanhMucDauTu_06029!D47,"'","\'"),"','TargetCode':''}")</f>
        <v>{'SheetId':'1deb9a6e-dc5a-4908-87cc-034ee9747e20','UId':'fe496e11-6071-47ac-9042-fb59341ce9d3','Col':4,'Row':47,'Format':'numberic','Value':'','TargetCode':''}</v>
      </c>
    </row>
    <row r="315" spans="1:1" x14ac:dyDescent="0.25">
      <c r="A315" t="str">
        <f>CONCATENATE("{'SheetId':'1deb9a6e-dc5a-4908-87cc-034ee9747e20'",",","'UId':'8f08a933-d633-4287-845a-9819dc196996'",",'Col':",COLUMN(BCDanhMucDauTu_06029!E47),",'Row':",ROW(BCDanhMucDauTu_06029!E47),",","'Format':'numberic'",",'Value':'",SUBSTITUTE(BCDanhMucDauTu_06029!E47,"'","\'"),"','TargetCode':''}")</f>
        <v>{'SheetId':'1deb9a6e-dc5a-4908-87cc-034ee9747e20','UId':'8f08a933-d633-4287-845a-9819dc196996','Col':5,'Row':47,'Format':'numberic','Value':'','TargetCode':''}</v>
      </c>
    </row>
    <row r="316" spans="1:1" x14ac:dyDescent="0.25">
      <c r="A316" t="str">
        <f>CONCATENATE("{'SheetId':'1deb9a6e-dc5a-4908-87cc-034ee9747e20'",",","'UId':'dad551f4-82a6-49f9-9019-06cb4c328a89'",",'Col':",COLUMN(BCDanhMucDauTu_06029!F47),",'Row':",ROW(BCDanhMucDauTu_06029!F47),",","'Format':'numberic'",",'Value':'",SUBSTITUTE(BCDanhMucDauTu_06029!F47,"'","\'"),"','TargetCode':''}")</f>
        <v>{'SheetId':'1deb9a6e-dc5a-4908-87cc-034ee9747e20','UId':'dad551f4-82a6-49f9-9019-06cb4c328a89','Col':6,'Row':47,'Format':'numberic','Value':'','TargetCode':''}</v>
      </c>
    </row>
    <row r="317" spans="1:1" x14ac:dyDescent="0.25">
      <c r="A317" t="str">
        <f>CONCATENATE("{'SheetId':'1deb9a6e-dc5a-4908-87cc-034ee9747e20'",",","'UId':'7bf94847-0bfe-4d96-ab7a-1ce79d9343f5'",",'Col':",COLUMN(BCDanhMucDauTu_06029!G47),",'Row':",ROW(BCDanhMucDauTu_06029!G47),",","'Format':'numberic'",",'Value':'",SUBSTITUTE(BCDanhMucDauTu_06029!G47,"'","\'"),"','TargetCode':''}")</f>
        <v>{'SheetId':'1deb9a6e-dc5a-4908-87cc-034ee9747e20','UId':'7bf94847-0bfe-4d96-ab7a-1ce79d9343f5','Col':7,'Row':47,'Format':'numberic','Value':'','TargetCode':''}</v>
      </c>
    </row>
    <row r="318" spans="1:1" x14ac:dyDescent="0.25">
      <c r="A318" t="str">
        <f>CONCATENATE("{'SheetId':'1deb9a6e-dc5a-4908-87cc-034ee9747e20'",",","'UId':'55eed474-1147-4da3-9086-9e821874c0a4'",",'Col':",COLUMN(BCDanhMucDauTu_06029!A51),",'Row':",ROW(BCDanhMucDauTu_06029!A51),",","'ColDynamic':",COLUMN(BCDanhMucDauTu_06029!A54),",","'RowDynamic':",ROW(BCDanhMucDauTu_06029!A54),",","'Format':'numberic'",",'Value':'",SUBSTITUTE(BCDanhMucDauTu_06029!A51,"'","\'"),"','TargetCode':''}")</f>
        <v>{'SheetId':'1deb9a6e-dc5a-4908-87cc-034ee9747e20','UId':'55eed474-1147-4da3-9086-9e821874c0a4','Col':1,'Row':51,'ColDynamic':1,'RowDynamic':54,'Format':'numberic','Value':' ','TargetCode':''}</v>
      </c>
    </row>
    <row r="319" spans="1:1" x14ac:dyDescent="0.25">
      <c r="A319" t="str">
        <f>CONCATENATE("{'SheetId':'1deb9a6e-dc5a-4908-87cc-034ee9747e20'",",","'UId':'1c32b7bf-2ca1-44a0-8279-a8f01d6b7249'",",'Col':",COLUMN(BCDanhMucDauTu_06029!B51),",'Row':",ROW(BCDanhMucDauTu_06029!B51),",","'ColDynamic':",COLUMN(BCDanhMucDauTu_06029!B54),",","'RowDynamic':",ROW(BCDanhMucDauTu_06029!B54),",","'Format':'string'",",'Value':'",SUBSTITUTE(BCDanhMucDauTu_06029!B51,"'","\'"),"','TargetCode':''}")</f>
        <v>{'SheetId':'1deb9a6e-dc5a-4908-87cc-034ee9747e20','UId':'1c32b7bf-2ca1-44a0-8279-a8f01d6b7249','Col':2,'Row':51,'ColDynamic':2,'RowDynamic':54,'Format':'string','Value':'Tổng','TargetCode':''}</v>
      </c>
    </row>
    <row r="320" spans="1:1" x14ac:dyDescent="0.25">
      <c r="A320" t="str">
        <f>CONCATENATE("{'SheetId':'1deb9a6e-dc5a-4908-87cc-034ee9747e20'",",","'UId':'f6a0865a-7cc4-4bd5-9c41-171ccfbe8908'",",'Col':",COLUMN(BCDanhMucDauTu_06029!C51),",'Row':",ROW(BCDanhMucDauTu_06029!C51),",","'ColDynamic':",COLUMN(BCDanhMucDauTu_06029!C54),",","'RowDynamic':",ROW(BCDanhMucDauTu_06029!C54),",","'Format':'numberic'",",'Value':'",SUBSTITUTE(BCDanhMucDauTu_06029!C51,"'","\'"),"','TargetCode':''}")</f>
        <v>{'SheetId':'1deb9a6e-dc5a-4908-87cc-034ee9747e20','UId':'f6a0865a-7cc4-4bd5-9c41-171ccfbe8908','Col':3,'Row':51,'ColDynamic':3,'RowDynamic':54,'Format':'numberic','Value':'2254','TargetCode':''}</v>
      </c>
    </row>
    <row r="321" spans="1:1" x14ac:dyDescent="0.25">
      <c r="A321" t="str">
        <f>CONCATENATE("{'SheetId':'1deb9a6e-dc5a-4908-87cc-034ee9747e20'",",","'UId':'26677bc1-4784-4b02-a8da-eb1a17958c29'",",'Col':",COLUMN(BCDanhMucDauTu_06029!D51),",'Row':",ROW(BCDanhMucDauTu_06029!D51),",","'ColDynamic':",COLUMN(BCDanhMucDauTu_06029!D54),",","'RowDynamic':",ROW(BCDanhMucDauTu_06029!D54),",","'Format':'numberic'",",'Value':'",SUBSTITUTE(BCDanhMucDauTu_06029!D51,"'","\'"),"','TargetCode':''}")</f>
        <v>{'SheetId':'1deb9a6e-dc5a-4908-87cc-034ee9747e20','UId':'26677bc1-4784-4b02-a8da-eb1a17958c29','Col':4,'Row':51,'ColDynamic':4,'RowDynamic':54,'Format':'numberic','Value':'','TargetCode':''}</v>
      </c>
    </row>
    <row r="322" spans="1:1" x14ac:dyDescent="0.25">
      <c r="A322" t="str">
        <f>CONCATENATE("{'SheetId':'1deb9a6e-dc5a-4908-87cc-034ee9747e20'",",","'UId':'8088aec8-68fc-443f-8fce-4f1788e831ff'",",'Col':",COLUMN(BCDanhMucDauTu_06029!E51),",'Row':",ROW(BCDanhMucDauTu_06029!E51),",","'ColDynamic':",COLUMN(BCDanhMucDauTu_06029!E54),",","'RowDynamic':",ROW(BCDanhMucDauTu_06029!E54),",","'Format':'numberic'",",'Value':'",SUBSTITUTE(BCDanhMucDauTu_06029!E51,"'","\'"),"','TargetCode':''}")</f>
        <v>{'SheetId':'1deb9a6e-dc5a-4908-87cc-034ee9747e20','UId':'8088aec8-68fc-443f-8fce-4f1788e831ff','Col':5,'Row':51,'ColDynamic':5,'RowDynamic':54,'Format':'numberic','Value':'','TargetCode':''}</v>
      </c>
    </row>
    <row r="323" spans="1:1" x14ac:dyDescent="0.25">
      <c r="A323" t="str">
        <f>CONCATENATE("{'SheetId':'1deb9a6e-dc5a-4908-87cc-034ee9747e20'",",","'UId':'109895da-3858-4d8d-ab90-543bcf58b23e'",",'Col':",COLUMN(BCDanhMucDauTu_06029!F51),",'Row':",ROW(BCDanhMucDauTu_06029!F51),",","'ColDynamic':",COLUMN(BCDanhMucDauTu_06029!F54),",","'RowDynamic':",ROW(BCDanhMucDauTu_06029!F54),",","'Format':'numberic'",",'Value':'",SUBSTITUTE(BCDanhMucDauTu_06029!F51,"'","\'"),"','TargetCode':''}")</f>
        <v>{'SheetId':'1deb9a6e-dc5a-4908-87cc-034ee9747e20','UId':'109895da-3858-4d8d-ab90-543bcf58b23e','Col':6,'Row':51,'ColDynamic':6,'RowDynamic':54,'Format':'numberic','Value':'0','TargetCode':''}</v>
      </c>
    </row>
    <row r="324" spans="1:1" x14ac:dyDescent="0.25">
      <c r="A324" t="str">
        <f>CONCATENATE("{'SheetId':'1deb9a6e-dc5a-4908-87cc-034ee9747e20'",",","'UId':'b12319f9-b486-4e3c-968f-635c2693280b'",",'Col':",COLUMN(BCDanhMucDauTu_06029!G51),",'Row':",ROW(BCDanhMucDauTu_06029!G51),",","'ColDynamic':",COLUMN(BCDanhMucDauTu_06029!G54),",","'RowDynamic':",ROW(BCDanhMucDauTu_06029!G54),",","'Format':'numberic'",",'Value':'",SUBSTITUTE(BCDanhMucDauTu_06029!G51,"'","\'"),"','TargetCode':''}")</f>
        <v>{'SheetId':'1deb9a6e-dc5a-4908-87cc-034ee9747e20','UId':'b12319f9-b486-4e3c-968f-635c2693280b','Col':7,'Row':51,'ColDynamic':7,'RowDynamic':54,'Format':'numberic','Value':'0','TargetCode':''}</v>
      </c>
    </row>
    <row r="325" spans="1:1" x14ac:dyDescent="0.25">
      <c r="A325" t="str">
        <f>CONCATENATE("{'SheetId':'1deb9a6e-dc5a-4908-87cc-034ee9747e20'",",","'UId':'740ad2fc-8f8c-4571-bfbb-d73a204a23fa'",",'Col':",COLUMN(BCDanhMucDauTu_06029!D52),",'Row':",ROW(BCDanhMucDauTu_06029!D52),",","'Format':'numberic'",",'Value':'",SUBSTITUTE(BCDanhMucDauTu_06029!D52,"'","\'"),"','TargetCode':''}")</f>
        <v>{'SheetId':'1deb9a6e-dc5a-4908-87cc-034ee9747e20','UId':'740ad2fc-8f8c-4571-bfbb-d73a204a23fa','Col':4,'Row':52,'Format':'numberic','Value':'','TargetCode':''}</v>
      </c>
    </row>
    <row r="326" spans="1:1" x14ac:dyDescent="0.25">
      <c r="A326" t="str">
        <f>CONCATENATE("{'SheetId':'1deb9a6e-dc5a-4908-87cc-034ee9747e20'",",","'UId':'41643327-c3cb-4259-acbc-d10c8c939580'",",'Col':",COLUMN(BCDanhMucDauTu_06029!E52),",'Row':",ROW(BCDanhMucDauTu_06029!E52),",","'Format':'numberic'",",'Value':'",SUBSTITUTE(BCDanhMucDauTu_06029!E52,"'","\'"),"','TargetCode':''}")</f>
        <v>{'SheetId':'1deb9a6e-dc5a-4908-87cc-034ee9747e20','UId':'41643327-c3cb-4259-acbc-d10c8c939580','Col':5,'Row':52,'Format':'numberic','Value':'','TargetCode':''}</v>
      </c>
    </row>
    <row r="327" spans="1:1" x14ac:dyDescent="0.25">
      <c r="A327" t="str">
        <f>CONCATENATE("{'SheetId':'1deb9a6e-dc5a-4908-87cc-034ee9747e20'",",","'UId':'d007d564-0a98-45f4-94c4-a2e4056245bc'",",'Col':",COLUMN(BCDanhMucDauTu_06029!F52),",'Row':",ROW(BCDanhMucDauTu_06029!F52),",","'Format':'numberic'",",'Value':'",SUBSTITUTE(BCDanhMucDauTu_06029!F52,"'","\'"),"','TargetCode':''}")</f>
        <v>{'SheetId':'1deb9a6e-dc5a-4908-87cc-034ee9747e20','UId':'d007d564-0a98-45f4-94c4-a2e4056245bc','Col':6,'Row':52,'Format':'numberic','Value':'225738305100','TargetCode':''}</v>
      </c>
    </row>
    <row r="328" spans="1:1" x14ac:dyDescent="0.25">
      <c r="A328" t="str">
        <f>CONCATENATE("{'SheetId':'1deb9a6e-dc5a-4908-87cc-034ee9747e20'",",","'UId':'87b8e950-d5f9-45b4-8cfb-d8108dd16f8f'",",'Col':",COLUMN(BCDanhMucDauTu_06029!G52),",'Row':",ROW(BCDanhMucDauTu_06029!G52),",","'Format':'numberic'",",'Value':'",SUBSTITUTE(BCDanhMucDauTu_06029!G52,"'","\'"),"','TargetCode':''}")</f>
        <v>{'SheetId':'1deb9a6e-dc5a-4908-87cc-034ee9747e20','UId':'87b8e950-d5f9-45b4-8cfb-d8108dd16f8f','Col':7,'Row':52,'Format':'numberic','Value':'0.877916427078133','TargetCode':''}</v>
      </c>
    </row>
    <row r="329" spans="1:1" x14ac:dyDescent="0.25">
      <c r="A329" t="str">
        <f>CONCATENATE("{'SheetId':'1deb9a6e-dc5a-4908-87cc-034ee9747e20'",",","'UId':'70e2406f-94eb-466f-8d09-837ad44a449c'",",'Col':",COLUMN(BCDanhMucDauTu_06029!D53),",'Row':",ROW(BCDanhMucDauTu_06029!D53),",","'Format':'numberic'",",'Value':'",SUBSTITUTE(BCDanhMucDauTu_06029!D53,"'","\'"),"','TargetCode':''}")</f>
        <v>{'SheetId':'1deb9a6e-dc5a-4908-87cc-034ee9747e20','UId':'70e2406f-94eb-466f-8d09-837ad44a449c','Col':4,'Row':53,'Format':'numberic','Value':'','TargetCode':''}</v>
      </c>
    </row>
    <row r="330" spans="1:1" x14ac:dyDescent="0.25">
      <c r="A330" t="str">
        <f>CONCATENATE("{'SheetId':'1deb9a6e-dc5a-4908-87cc-034ee9747e20'",",","'UId':'d0c68994-6723-45f4-a51b-ec4a1f1cb761'",",'Col':",COLUMN(BCDanhMucDauTu_06029!E53),",'Row':",ROW(BCDanhMucDauTu_06029!E53),",","'Format':'numberic'",",'Value':'",SUBSTITUTE(BCDanhMucDauTu_06029!E53,"'","\'"),"','TargetCode':''}")</f>
        <v>{'SheetId':'1deb9a6e-dc5a-4908-87cc-034ee9747e20','UId':'d0c68994-6723-45f4-a51b-ec4a1f1cb761','Col':5,'Row':53,'Format':'numberic','Value':'','TargetCode':''}</v>
      </c>
    </row>
    <row r="331" spans="1:1" x14ac:dyDescent="0.25">
      <c r="A331" t="str">
        <f>CONCATENATE("{'SheetId':'1deb9a6e-dc5a-4908-87cc-034ee9747e20'",",","'UId':'6c78638c-c601-49bf-a9e5-d48c4258eadd'",",'Col':",COLUMN(BCDanhMucDauTu_06029!F53),",'Row':",ROW(BCDanhMucDauTu_06029!F53),",","'Format':'numberic'",",'Value':'",SUBSTITUTE(BCDanhMucDauTu_06029!F53,"'","\'"),"','TargetCode':''}")</f>
        <v>{'SheetId':'1deb9a6e-dc5a-4908-87cc-034ee9747e20','UId':'6c78638c-c601-49bf-a9e5-d48c4258eadd','Col':6,'Row':53,'Format':'numberic','Value':'','TargetCode':''}</v>
      </c>
    </row>
    <row r="332" spans="1:1" x14ac:dyDescent="0.25">
      <c r="A332" t="str">
        <f>CONCATENATE("{'SheetId':'1deb9a6e-dc5a-4908-87cc-034ee9747e20'",",","'UId':'bb82eed3-a7c3-4954-be20-20a9717d4026'",",'Col':",COLUMN(BCDanhMucDauTu_06029!G53),",'Row':",ROW(BCDanhMucDauTu_06029!G53),",","'Format':'numberic'",",'Value':'",SUBSTITUTE(BCDanhMucDauTu_06029!G53,"'","\'"),"','TargetCode':''}")</f>
        <v>{'SheetId':'1deb9a6e-dc5a-4908-87cc-034ee9747e20','UId':'bb82eed3-a7c3-4954-be20-20a9717d4026','Col':7,'Row':53,'Format':'numberic','Value':'','TargetCode':''}</v>
      </c>
    </row>
    <row r="333" spans="1:1" x14ac:dyDescent="0.25">
      <c r="A333" t="str">
        <f>CONCATENATE("{'SheetId':'1deb9a6e-dc5a-4908-87cc-034ee9747e20'",",","'UId':'4fe6fd2f-049f-4c3b-a78b-58fd08d62d7d'",",'Col':",COLUMN(BCDanhMucDauTu_06029!A62),",'Row':",ROW(BCDanhMucDauTu_06029!A62),",","'ColDynamic':",COLUMN(BCDanhMucDauTu_06029!A65),",","'RowDynamic':",ROW(BCDanhMucDauTu_06029!A65),",","'Format':'numberic'",",'Value':'",SUBSTITUTE(BCDanhMucDauTu_06029!A62,"'","\'"),"','TargetCode':''}")</f>
        <v>{'SheetId':'1deb9a6e-dc5a-4908-87cc-034ee9747e20','UId':'4fe6fd2f-049f-4c3b-a78b-58fd08d62d7d','Col':1,'Row':62,'ColDynamic':1,'RowDynamic':65,'Format':'numberic','Value':' ','TargetCode':''}</v>
      </c>
    </row>
    <row r="334" spans="1:1" x14ac:dyDescent="0.25">
      <c r="A334" t="str">
        <f>CONCATENATE("{'SheetId':'1deb9a6e-dc5a-4908-87cc-034ee9747e20'",",","'UId':'21737fa5-5263-466a-9802-c554ec94ffeb'",",'Col':",COLUMN(BCDanhMucDauTu_06029!B62),",'Row':",ROW(BCDanhMucDauTu_06029!B62),",","'ColDynamic':",COLUMN(BCDanhMucDauTu_06029!B65),",","'RowDynamic':",ROW(BCDanhMucDauTu_06029!B65),",","'Format':'string'",",'Value':'",SUBSTITUTE(BCDanhMucDauTu_06029!B62,"'","\'"),"','TargetCode':''}")</f>
        <v>{'SheetId':'1deb9a6e-dc5a-4908-87cc-034ee9747e20','UId':'21737fa5-5263-466a-9802-c554ec94ffeb','Col':2,'Row':62,'ColDynamic':2,'RowDynamic':65,'Format':'string','Value':'Tổng','TargetCode':''}</v>
      </c>
    </row>
    <row r="335" spans="1:1" x14ac:dyDescent="0.25">
      <c r="A335" t="str">
        <f>CONCATENATE("{'SheetId':'1deb9a6e-dc5a-4908-87cc-034ee9747e20'",",","'UId':'b1780ae8-e3e9-4d68-b8e3-06dc22233b5c'",",'Col':",COLUMN(BCDanhMucDauTu_06029!C62),",'Row':",ROW(BCDanhMucDauTu_06029!C62),",","'ColDynamic':",COLUMN(BCDanhMucDauTu_06029!C65),",","'RowDynamic':",ROW(BCDanhMucDauTu_06029!C65),",","'Format':'numberic'",",'Value':'",SUBSTITUTE(BCDanhMucDauTu_06029!C62,"'","\'"),"','TargetCode':''}")</f>
        <v>{'SheetId':'1deb9a6e-dc5a-4908-87cc-034ee9747e20','UId':'b1780ae8-e3e9-4d68-b8e3-06dc22233b5c','Col':3,'Row':62,'ColDynamic':3,'RowDynamic':65,'Format':'numberic','Value':'2257','TargetCode':''}</v>
      </c>
    </row>
    <row r="336" spans="1:1" x14ac:dyDescent="0.25">
      <c r="A336" t="str">
        <f>CONCATENATE("{'SheetId':'1deb9a6e-dc5a-4908-87cc-034ee9747e20'",",","'UId':'fd0c415a-d2bc-42ee-b389-414f8400dae8'",",'Col':",COLUMN(BCDanhMucDauTu_06029!D62),",'Row':",ROW(BCDanhMucDauTu_06029!D62),",","'ColDynamic':",COLUMN(BCDanhMucDauTu_06029!D65),",","'RowDynamic':",ROW(BCDanhMucDauTu_06029!D65),",","'Format':'numberic'",",'Value':'",SUBSTITUTE(BCDanhMucDauTu_06029!D62,"'","\'"),"','TargetCode':''}")</f>
        <v>{'SheetId':'1deb9a6e-dc5a-4908-87cc-034ee9747e20','UId':'fd0c415a-d2bc-42ee-b389-414f8400dae8','Col':4,'Row':62,'ColDynamic':4,'RowDynamic':65,'Format':'numberic','Value':'','TargetCode':''}</v>
      </c>
    </row>
    <row r="337" spans="1:1" x14ac:dyDescent="0.25">
      <c r="A337" t="str">
        <f>CONCATENATE("{'SheetId':'1deb9a6e-dc5a-4908-87cc-034ee9747e20'",",","'UId':'816243e8-9c85-4ba1-805c-371f6b4844e4'",",'Col':",COLUMN(BCDanhMucDauTu_06029!E62),",'Row':",ROW(BCDanhMucDauTu_06029!E62),",","'ColDynamic':",COLUMN(BCDanhMucDauTu_06029!E65),",","'RowDynamic':",ROW(BCDanhMucDauTu_06029!E65),",","'Format':'numberic'",",'Value':'",SUBSTITUTE(BCDanhMucDauTu_06029!E62,"'","\'"),"','TargetCode':''}")</f>
        <v>{'SheetId':'1deb9a6e-dc5a-4908-87cc-034ee9747e20','UId':'816243e8-9c85-4ba1-805c-371f6b4844e4','Col':5,'Row':62,'ColDynamic':5,'RowDynamic':65,'Format':'numberic','Value':'','TargetCode':''}</v>
      </c>
    </row>
    <row r="338" spans="1:1" x14ac:dyDescent="0.25">
      <c r="A338" t="str">
        <f>CONCATENATE("{'SheetId':'1deb9a6e-dc5a-4908-87cc-034ee9747e20'",",","'UId':'2efa8183-1804-400f-919b-54e0d328e017'",",'Col':",COLUMN(BCDanhMucDauTu_06029!F62),",'Row':",ROW(BCDanhMucDauTu_06029!F62),",","'ColDynamic':",COLUMN(BCDanhMucDauTu_06029!F65),",","'RowDynamic':",ROW(BCDanhMucDauTu_06029!F65),",","'Format':'numberic'",",'Value':'",SUBSTITUTE(BCDanhMucDauTu_06029!F62,"'","\'"),"','TargetCode':''}")</f>
        <v>{'SheetId':'1deb9a6e-dc5a-4908-87cc-034ee9747e20','UId':'2efa8183-1804-400f-919b-54e0d328e017','Col':6,'Row':62,'ColDynamic':6,'RowDynamic':65,'Format':'numberic','Value':'255510000','TargetCode':''}</v>
      </c>
    </row>
    <row r="339" spans="1:1" x14ac:dyDescent="0.25">
      <c r="A339" t="str">
        <f>CONCATENATE("{'SheetId':'1deb9a6e-dc5a-4908-87cc-034ee9747e20'",",","'UId':'890ca93f-4ffa-4063-bc4e-3ca8427d321f'",",'Col':",COLUMN(BCDanhMucDauTu_06029!G62),",'Row':",ROW(BCDanhMucDauTu_06029!G62),",","'ColDynamic':",COLUMN(BCDanhMucDauTu_06029!G65),",","'RowDynamic':",ROW(BCDanhMucDauTu_06029!G65),",","'Format':'numberic'",",'Value':'",SUBSTITUTE(BCDanhMucDauTu_06029!G62,"'","\'"),"','TargetCode':''}")</f>
        <v>{'SheetId':'1deb9a6e-dc5a-4908-87cc-034ee9747e20','UId':'890ca93f-4ffa-4063-bc4e-3ca8427d321f','Col':7,'Row':62,'ColDynamic':7,'RowDynamic':65,'Format':'numberic','Value':'0.000993701207171568','TargetCode':''}</v>
      </c>
    </row>
    <row r="340" spans="1:1" x14ac:dyDescent="0.25">
      <c r="A340" t="str">
        <f>CONCATENATE("{'SheetId':'1deb9a6e-dc5a-4908-87cc-034ee9747e20'",",","'UId':'df249e66-a9ea-45a2-9c76-d51aecb2379d'",",'Col':",COLUMN(BCDanhMucDauTu_06029!D63),",'Row':",ROW(BCDanhMucDauTu_06029!D63),",","'Format':'numberic'",",'Value':'",SUBSTITUTE(BCDanhMucDauTu_06029!D63,"'","\'"),"','TargetCode':''}")</f>
        <v>{'SheetId':'1deb9a6e-dc5a-4908-87cc-034ee9747e20','UId':'df249e66-a9ea-45a2-9c76-d51aecb2379d','Col':4,'Row':63,'Format':'numberic','Value':'','TargetCode':''}</v>
      </c>
    </row>
    <row r="341" spans="1:1" x14ac:dyDescent="0.25">
      <c r="A341" t="str">
        <f>CONCATENATE("{'SheetId':'1deb9a6e-dc5a-4908-87cc-034ee9747e20'",",","'UId':'a81df1b4-0c26-4bbd-9a9d-27dc4b538b2c'",",'Col':",COLUMN(BCDanhMucDauTu_06029!E63),",'Row':",ROW(BCDanhMucDauTu_06029!E63),",","'Format':'numberic'",",'Value':'",SUBSTITUTE(BCDanhMucDauTu_06029!E63,"'","\'"),"','TargetCode':''}")</f>
        <v>{'SheetId':'1deb9a6e-dc5a-4908-87cc-034ee9747e20','UId':'a81df1b4-0c26-4bbd-9a9d-27dc4b538b2c','Col':5,'Row':63,'Format':'numberic','Value':'','TargetCode':''}</v>
      </c>
    </row>
    <row r="342" spans="1:1" x14ac:dyDescent="0.25">
      <c r="A342" t="str">
        <f>CONCATENATE("{'SheetId':'1deb9a6e-dc5a-4908-87cc-034ee9747e20'",",","'UId':'4a9e3616-ca24-464d-b5e2-89b07d4dab94'",",'Col':",COLUMN(BCDanhMucDauTu_06029!F63),",'Row':",ROW(BCDanhMucDauTu_06029!F63),",","'Format':'numberic'",",'Value':'",SUBSTITUTE(BCDanhMucDauTu_06029!F63,"'","\'"),"','TargetCode':''}")</f>
        <v>{'SheetId':'1deb9a6e-dc5a-4908-87cc-034ee9747e20','UId':'4a9e3616-ca24-464d-b5e2-89b07d4dab94','Col':6,'Row':63,'Format':'numberic','Value':'','TargetCode':''}</v>
      </c>
    </row>
    <row r="343" spans="1:1" x14ac:dyDescent="0.25">
      <c r="A343" t="str">
        <f>CONCATENATE("{'SheetId':'1deb9a6e-dc5a-4908-87cc-034ee9747e20'",",","'UId':'4cbb5dbb-7a56-4367-b451-172c5d9fc088'",",'Col':",COLUMN(BCDanhMucDauTu_06029!G63),",'Row':",ROW(BCDanhMucDauTu_06029!G63),",","'Format':'numberic'",",'Value':'",SUBSTITUTE(BCDanhMucDauTu_06029!G63,"'","\'"),"','TargetCode':''}")</f>
        <v>{'SheetId':'1deb9a6e-dc5a-4908-87cc-034ee9747e20','UId':'4cbb5dbb-7a56-4367-b451-172c5d9fc088','Col':7,'Row':63,'Format':'numberic','Value':'','TargetCode':''}</v>
      </c>
    </row>
    <row r="344" spans="1:1" x14ac:dyDescent="0.25">
      <c r="A344" t="str">
        <f>CONCATENATE("{'SheetId':'1deb9a6e-dc5a-4908-87cc-034ee9747e20'",",","'UId':'70357de6-0706-48a2-a361-da95bcaa1827'",",'Col':",COLUMN(BCDanhMucDauTu_06029!D64),",'Row':",ROW(BCDanhMucDauTu_06029!D64),",","'Format':'numberic'",",'Value':'",SUBSTITUTE(BCDanhMucDauTu_06029!D64,"'","\'"),"','TargetCode':''}")</f>
        <v>{'SheetId':'1deb9a6e-dc5a-4908-87cc-034ee9747e20','UId':'70357de6-0706-48a2-a361-da95bcaa1827','Col':4,'Row':64,'Format':'numberic','Value':'','TargetCode':''}</v>
      </c>
    </row>
    <row r="345" spans="1:1" x14ac:dyDescent="0.25">
      <c r="A345" t="str">
        <f>CONCATENATE("{'SheetId':'1deb9a6e-dc5a-4908-87cc-034ee9747e20'",",","'UId':'4f148c59-190d-4dad-aff9-126f4ce81c6d'",",'Col':",COLUMN(BCDanhMucDauTu_06029!E64),",'Row':",ROW(BCDanhMucDauTu_06029!E64),",","'Format':'numberic'",",'Value':'",SUBSTITUTE(BCDanhMucDauTu_06029!E64,"'","\'"),"','TargetCode':''}")</f>
        <v>{'SheetId':'1deb9a6e-dc5a-4908-87cc-034ee9747e20','UId':'4f148c59-190d-4dad-aff9-126f4ce81c6d','Col':5,'Row':64,'Format':'numberic','Value':'','TargetCode':''}</v>
      </c>
    </row>
    <row r="346" spans="1:1" x14ac:dyDescent="0.25">
      <c r="A346" t="str">
        <f>CONCATENATE("{'SheetId':'1deb9a6e-dc5a-4908-87cc-034ee9747e20'",",","'UId':'6ba9d2bf-7322-4bb6-be73-05a728f53c5a'",",'Col':",COLUMN(BCDanhMucDauTu_06029!F64),",'Row':",ROW(BCDanhMucDauTu_06029!F64),",","'Format':'numberic'",",'Value':'",SUBSTITUTE(BCDanhMucDauTu_06029!F64,"'","\'"),"','TargetCode':''}")</f>
        <v>{'SheetId':'1deb9a6e-dc5a-4908-87cc-034ee9747e20','UId':'6ba9d2bf-7322-4bb6-be73-05a728f53c5a','Col':6,'Row':64,'Format':'numberic','Value':'31135791019','TargetCode':''}</v>
      </c>
    </row>
    <row r="347" spans="1:1" x14ac:dyDescent="0.25">
      <c r="A347" t="str">
        <f>CONCATENATE("{'SheetId':'1deb9a6e-dc5a-4908-87cc-034ee9747e20'",",","'UId':'cad08826-aed0-458d-a3df-563ee1ca2782'",",'Col':",COLUMN(BCDanhMucDauTu_06029!G64),",'Row':",ROW(BCDanhMucDauTu_06029!G64),",","'Format':'numberic'",",'Value':'",SUBSTITUTE(BCDanhMucDauTu_06029!G64,"'","\'"),"','TargetCode':''}")</f>
        <v>{'SheetId':'1deb9a6e-dc5a-4908-87cc-034ee9747e20','UId':'cad08826-aed0-458d-a3df-563ee1ca2782','Col':7,'Row':64,'Format':'numberic','Value':'0.121089871714696','TargetCode':''}</v>
      </c>
    </row>
    <row r="348" spans="1:1" x14ac:dyDescent="0.25">
      <c r="A348" t="str">
        <f>CONCATENATE("{'SheetId':'1deb9a6e-dc5a-4908-87cc-034ee9747e20'",",","'UId':'26452794-e0d2-44f2-8c51-7f5465fbf4cf'",",'Col':",COLUMN(BCDanhMucDauTu_06029!A68),",'Row':",ROW(BCDanhMucDauTu_06029!A68),",","'ColDynamic':",COLUMN(BCDanhMucDauTu_06029!A63),",","'RowDynamic':",ROW(BCDanhMucDauTu_06029!A63),",","'Format':'string'",",'Value':'",SUBSTITUTE(BCDanhMucDauTu_06029!A68,"'","\'"),"','TargetCode':''}")</f>
        <v>{'SheetId':'1deb9a6e-dc5a-4908-87cc-034ee9747e20','UId':'26452794-e0d2-44f2-8c51-7f5465fbf4cf','Col':1,'Row':68,'ColDynamic':1,'RowDynamic':63,'Format':'string','Value':' ','TargetCode':''}</v>
      </c>
    </row>
    <row r="349" spans="1:1" x14ac:dyDescent="0.25">
      <c r="A349" t="str">
        <f>CONCATENATE("{'SheetId':'1deb9a6e-dc5a-4908-87cc-034ee9747e20'",",","'UId':'9b14eff9-5e45-4cf1-9494-0604b89ed28b'",",'Col':",COLUMN(BCDanhMucDauTu_06029!B68),",'Row':",ROW(BCDanhMucDauTu_06029!B68),",","'ColDynamic':",COLUMN(BCDanhMucDauTu_06029!B63),",","'RowDynamic':",ROW(BCDanhMucDauTu_06029!B63),",","'Format':'string'",",'Value':'",SUBSTITUTE(BCDanhMucDauTu_06029!B68,"'","\'"),"','TargetCode':''}")</f>
        <v>{'SheetId':'1deb9a6e-dc5a-4908-87cc-034ee9747e20','UId':'9b14eff9-5e45-4cf1-9494-0604b89ed28b','Col':2,'Row':68,'ColDynamic':2,'RowDynamic':63,'Format':'string','Value':'Tiền gửi ngân hàng','TargetCode':''}</v>
      </c>
    </row>
    <row r="350" spans="1:1" x14ac:dyDescent="0.25">
      <c r="A350" t="str">
        <f>CONCATENATE("{'SheetId':'1deb9a6e-dc5a-4908-87cc-034ee9747e20'",",","'UId':'8d66f097-23e3-4ef9-8131-e5ac52c6b32f'",",'Col':",COLUMN(BCDanhMucDauTu_06029!C68),",'Row':",ROW(BCDanhMucDauTu_06029!C68),",","'ColDynamic':",COLUMN(BCDanhMucDauTu_06029!C63),",","'RowDynamic':",ROW(BCDanhMucDauTu_06029!C63),",","'Format':'string'",",'Value':'",SUBSTITUTE(BCDanhMucDauTu_06029!C68,"'","\'"),"','TargetCode':''}")</f>
        <v>{'SheetId':'1deb9a6e-dc5a-4908-87cc-034ee9747e20','UId':'8d66f097-23e3-4ef9-8131-e5ac52c6b32f','Col':3,'Row':68,'ColDynamic':3,'RowDynamic':63,'Format':'string','Value':'2260','TargetCode':''}</v>
      </c>
    </row>
    <row r="351" spans="1:1" x14ac:dyDescent="0.25">
      <c r="A351" t="str">
        <f>CONCATENATE("{'SheetId':'1deb9a6e-dc5a-4908-87cc-034ee9747e20'",",","'UId':'ead9614a-658c-4220-bedf-ca1bfba113ca'",",'Col':",COLUMN(BCDanhMucDauTu_06029!D68),",'Row':",ROW(BCDanhMucDauTu_06029!D68),",","'ColDynamic':",COLUMN(BCDanhMucDauTu_06029!D63),",","'RowDynamic':",ROW(BCDanhMucDauTu_06029!D63),",","'Format':'numberic'",",'Value':'",SUBSTITUTE(BCDanhMucDauTu_06029!D68,"'","\'"),"','TargetCode':''}")</f>
        <v>{'SheetId':'1deb9a6e-dc5a-4908-87cc-034ee9747e20','UId':'ead9614a-658c-4220-bedf-ca1bfba113ca','Col':4,'Row':68,'ColDynamic':4,'RowDynamic':63,'Format':'numberic','Value':'','TargetCode':''}</v>
      </c>
    </row>
    <row r="352" spans="1:1" x14ac:dyDescent="0.25">
      <c r="A352" t="str">
        <f>CONCATENATE("{'SheetId':'1deb9a6e-dc5a-4908-87cc-034ee9747e20'",",","'UId':'4fdfc09c-5e5b-40ad-b617-c48d140e6fbc'",",'Col':",COLUMN(BCDanhMucDauTu_06029!E68),",'Row':",ROW(BCDanhMucDauTu_06029!E68),",","'ColDynamic':",COLUMN(BCDanhMucDauTu_06029!E63),",","'RowDynamic':",ROW(BCDanhMucDauTu_06029!E63),",","'Format':'numberic'",",'Value':'",SUBSTITUTE(BCDanhMucDauTu_06029!E68,"'","\'"),"','TargetCode':''}")</f>
        <v>{'SheetId':'1deb9a6e-dc5a-4908-87cc-034ee9747e20','UId':'4fdfc09c-5e5b-40ad-b617-c48d140e6fbc','Col':5,'Row':68,'ColDynamic':5,'RowDynamic':63,'Format':'numberic','Value':'','TargetCode':''}</v>
      </c>
    </row>
    <row r="353" spans="1:1" x14ac:dyDescent="0.25">
      <c r="A353" t="str">
        <f>CONCATENATE("{'SheetId':'1deb9a6e-dc5a-4908-87cc-034ee9747e20'",",","'UId':'ba8351a8-8ef9-4c39-b20c-9e499c7302c4'",",'Col':",COLUMN(BCDanhMucDauTu_06029!F68),",'Row':",ROW(BCDanhMucDauTu_06029!F68),",","'ColDynamic':",COLUMN(BCDanhMucDauTu_06029!F63),",","'RowDynamic':",ROW(BCDanhMucDauTu_06029!F63),",","'Format':'numberic'",",'Value':'",SUBSTITUTE(BCDanhMucDauTu_06029!F68,"'","\'"),"','TargetCode':''}")</f>
        <v>{'SheetId':'1deb9a6e-dc5a-4908-87cc-034ee9747e20','UId':'ba8351a8-8ef9-4c39-b20c-9e499c7302c4','Col':6,'Row':68,'ColDynamic':6,'RowDynamic':63,'Format':'numberic','Value':'0','TargetCode':''}</v>
      </c>
    </row>
    <row r="354" spans="1:1" x14ac:dyDescent="0.25">
      <c r="A354" t="str">
        <f>CONCATENATE("{'SheetId':'1deb9a6e-dc5a-4908-87cc-034ee9747e20'",",","'UId':'20aec549-2649-4108-8c50-4ff697541fea'",",'Col':",COLUMN(BCDanhMucDauTu_06029!G68),",'Row':",ROW(BCDanhMucDauTu_06029!G68),",","'ColDynamic':",COLUMN(BCDanhMucDauTu_06029!G63),",","'RowDynamic':",ROW(BCDanhMucDauTu_06029!G63),",","'Format':'numberic'",",'Value':'",SUBSTITUTE(BCDanhMucDauTu_06029!G68,"'","\'"),"','TargetCode':''}")</f>
        <v>{'SheetId':'1deb9a6e-dc5a-4908-87cc-034ee9747e20','UId':'20aec549-2649-4108-8c50-4ff697541fea','Col':7,'Row':68,'ColDynamic':7,'RowDynamic':63,'Format':'numberic','Value':'0','TargetCode':''}</v>
      </c>
    </row>
    <row r="355" spans="1:1" x14ac:dyDescent="0.25">
      <c r="A355" t="str">
        <f>CONCATENATE("{'SheetId':'1deb9a6e-dc5a-4908-87cc-034ee9747e20'",",","'UId':'c94d94d7-01a6-4c24-95e6-4f83c62d0567'",",'Col':",COLUMN(BCDanhMucDauTu_06029!A70),",'Row':",ROW(BCDanhMucDauTu_06029!A70),",","'ColDynamic':",COLUMN(BCDanhMucDauTu_06029!A65),",","'RowDynamic':",ROW(BCDanhMucDauTu_06029!A65),",","'Format':'string'",",'Value':'",SUBSTITUTE(BCDanhMucDauTu_06029!A70,"'","\'"),"','TargetCode':''}")</f>
        <v>{'SheetId':'1deb9a6e-dc5a-4908-87cc-034ee9747e20','UId':'c94d94d7-01a6-4c24-95e6-4f83c62d0567','Col':1,'Row':70,'ColDynamic':1,'RowDynamic':65,'Format':'string','Value':' ','TargetCode':''}</v>
      </c>
    </row>
    <row r="356" spans="1:1" x14ac:dyDescent="0.25">
      <c r="A356" t="str">
        <f>CONCATENATE("{'SheetId':'1deb9a6e-dc5a-4908-87cc-034ee9747e20'",",","'UId':'333b59bf-d7bf-4903-a769-681773c5c1d6'",",'Col':",COLUMN(BCDanhMucDauTu_06029!B70),",'Row':",ROW(BCDanhMucDauTu_06029!B70),",","'ColDynamic':",COLUMN(BCDanhMucDauTu_06029!B65),",","'RowDynamic':",ROW(BCDanhMucDauTu_06029!B65),",","'Format':'string'",",'Value':'",SUBSTITUTE(BCDanhMucDauTu_06029!B70,"'","\'"),"','TargetCode':''}")</f>
        <v>{'SheetId':'1deb9a6e-dc5a-4908-87cc-034ee9747e20','UId':'333b59bf-d7bf-4903-a769-681773c5c1d6','Col':2,'Row':70,'ColDynamic':2,'RowDynamic':65,'Format':'string','Value':'','TargetCode':''}</v>
      </c>
    </row>
    <row r="357" spans="1:1" x14ac:dyDescent="0.25">
      <c r="A357" t="str">
        <f>CONCATENATE("{'SheetId':'1deb9a6e-dc5a-4908-87cc-034ee9747e20'",",","'UId':'70dcb08c-d0c0-43e8-87c7-cb83b1736902'",",'Col':",COLUMN(BCDanhMucDauTu_06029!C70),",'Row':",ROW(BCDanhMucDauTu_06029!C70),",","'ColDynamic':",COLUMN(BCDanhMucDauTu_06029!C65),",","'RowDynamic':",ROW(BCDanhMucDauTu_06029!C65),",","'Format':'string'",",'Value':'",SUBSTITUTE(BCDanhMucDauTu_06029!C70,"'","\'"),"','TargetCode':''}")</f>
        <v>{'SheetId':'1deb9a6e-dc5a-4908-87cc-034ee9747e20','UId':'70dcb08c-d0c0-43e8-87c7-cb83b1736902','Col':3,'Row':70,'ColDynamic':3,'RowDynamic':65,'Format':'string','Value':'','TargetCode':''}</v>
      </c>
    </row>
    <row r="358" spans="1:1" x14ac:dyDescent="0.25">
      <c r="A358" t="str">
        <f>CONCATENATE("{'SheetId':'1deb9a6e-dc5a-4908-87cc-034ee9747e20'",",","'UId':'b98b0710-edbe-464f-91cc-a50943b92e53'",",'Col':",COLUMN(BCDanhMucDauTu_06029!D70),",'Row':",ROW(BCDanhMucDauTu_06029!D70),",","'ColDynamic':",COLUMN(BCDanhMucDauTu_06029!D65),",","'RowDynamic':",ROW(BCDanhMucDauTu_06029!D65),",","'Format':'numberic'",",'Value':'",SUBSTITUTE(BCDanhMucDauTu_06029!D70,"'","\'"),"','TargetCode':''}")</f>
        <v>{'SheetId':'1deb9a6e-dc5a-4908-87cc-034ee9747e20','UId':'b98b0710-edbe-464f-91cc-a50943b92e53','Col':4,'Row':70,'ColDynamic':4,'RowDynamic':65,'Format':'numberic','Value':' ','TargetCode':''}</v>
      </c>
    </row>
    <row r="359" spans="1:1" x14ac:dyDescent="0.25">
      <c r="A359" t="str">
        <f>CONCATENATE("{'SheetId':'1deb9a6e-dc5a-4908-87cc-034ee9747e20'",",","'UId':'1e5e338d-e8d3-484c-a931-f154e681f9d1'",",'Col':",COLUMN(BCDanhMucDauTu_06029!E70),",'Row':",ROW(BCDanhMucDauTu_06029!E70),",","'ColDynamic':",COLUMN(BCDanhMucDauTu_06029!E65),",","'RowDynamic':",ROW(BCDanhMucDauTu_06029!E65),",","'Format':'numberic'",",'Value':'",SUBSTITUTE(BCDanhMucDauTu_06029!E70,"'","\'"),"','TargetCode':''}")</f>
        <v>{'SheetId':'1deb9a6e-dc5a-4908-87cc-034ee9747e20','UId':'1e5e338d-e8d3-484c-a931-f154e681f9d1','Col':5,'Row':70,'ColDynamic':5,'RowDynamic':65,'Format':'numberic','Value':' ','TargetCode':''}</v>
      </c>
    </row>
    <row r="360" spans="1:1" x14ac:dyDescent="0.25">
      <c r="A360" t="str">
        <f>CONCATENATE("{'SheetId':'1deb9a6e-dc5a-4908-87cc-034ee9747e20'",",","'UId':'f0171a12-b46c-408e-9769-0674783f4494'",",'Col':",COLUMN(BCDanhMucDauTu_06029!F70),",'Row':",ROW(BCDanhMucDauTu_06029!F70),",","'ColDynamic':",COLUMN(BCDanhMucDauTu_06029!F65),",","'RowDynamic':",ROW(BCDanhMucDauTu_06029!F65),",","'Format':'numberic'",",'Value':'",SUBSTITUTE(BCDanhMucDauTu_06029!F70,"'","\'"),"','TargetCode':''}")</f>
        <v>{'SheetId':'1deb9a6e-dc5a-4908-87cc-034ee9747e20','UId':'f0171a12-b46c-408e-9769-0674783f4494','Col':6,'Row':70,'ColDynamic':6,'RowDynamic':65,'Format':'numberic','Value':'','TargetCode':''}</v>
      </c>
    </row>
    <row r="361" spans="1:1" x14ac:dyDescent="0.25">
      <c r="A361" t="str">
        <f>CONCATENATE("{'SheetId':'1deb9a6e-dc5a-4908-87cc-034ee9747e20'",",","'UId':'123dfcbf-9d8f-4865-9abd-67aef0fb2ded'",",'Col':",COLUMN(BCDanhMucDauTu_06029!G70),",'Row':",ROW(BCDanhMucDauTu_06029!G70),",","'ColDynamic':",COLUMN(BCDanhMucDauTu_06029!G65),",","'RowDynamic':",ROW(BCDanhMucDauTu_06029!G65),",","'Format':'numberic'",",'Value':'",SUBSTITUTE(BCDanhMucDauTu_06029!G70,"'","\'"),"','TargetCode':''}")</f>
        <v>{'SheetId':'1deb9a6e-dc5a-4908-87cc-034ee9747e20','UId':'123dfcbf-9d8f-4865-9abd-67aef0fb2ded','Col':7,'Row':70,'ColDynamic':7,'RowDynamic':65,'Format':'numberic','Value':'','TargetCode':''}</v>
      </c>
    </row>
    <row r="362" spans="1:1" x14ac:dyDescent="0.25">
      <c r="A362" t="str">
        <f>CONCATENATE("{'SheetId':'1deb9a6e-dc5a-4908-87cc-034ee9747e20'",",","'UId':'61c7d7e9-4c4a-4062-8012-4877345d4ca2'",",'Col':",COLUMN(BCDanhMucDauTu_06029!D72),",'Row':",ROW(BCDanhMucDauTu_06029!D72),",","'Format':'numberic'",",'Value':'",SUBSTITUTE(BCDanhMucDauTu_06029!D72,"'","\'"),"','TargetCode':''}")</f>
        <v>{'SheetId':'1deb9a6e-dc5a-4908-87cc-034ee9747e20','UId':'61c7d7e9-4c4a-4062-8012-4877345d4ca2','Col':4,'Row':72,'Format':'numberic','Value':'','TargetCode':''}</v>
      </c>
    </row>
    <row r="363" spans="1:1" x14ac:dyDescent="0.25">
      <c r="A363" t="str">
        <f>CONCATENATE("{'SheetId':'1deb9a6e-dc5a-4908-87cc-034ee9747e20'",",","'UId':'55eb1cfc-48db-45d7-badc-9126702dbaca'",",'Col':",COLUMN(BCDanhMucDauTu_06029!E72),",'Row':",ROW(BCDanhMucDauTu_06029!E72),",","'Format':'numberic'",",'Value':'",SUBSTITUTE(BCDanhMucDauTu_06029!E72,"'","\'"),"','TargetCode':''}")</f>
        <v>{'SheetId':'1deb9a6e-dc5a-4908-87cc-034ee9747e20','UId':'55eb1cfc-48db-45d7-badc-9126702dbaca','Col':5,'Row':72,'Format':'numberic','Value':'','TargetCode':''}</v>
      </c>
    </row>
    <row r="364" spans="1:1" x14ac:dyDescent="0.25">
      <c r="A364" t="str">
        <f>CONCATENATE("{'SheetId':'1deb9a6e-dc5a-4908-87cc-034ee9747e20'",",","'UId':'0b0a71cf-8b1c-4a88-a170-2b7251d20ffa'",",'Col':",COLUMN(BCDanhMucDauTu_06029!F72),",'Row':",ROW(BCDanhMucDauTu_06029!F72),",","'Format':'numberic'",",'Value':'",SUBSTITUTE(BCDanhMucDauTu_06029!F72,"'","\'"),"','TargetCode':''}")</f>
        <v>{'SheetId':'1deb9a6e-dc5a-4908-87cc-034ee9747e20','UId':'0b0a71cf-8b1c-4a88-a170-2b7251d20ffa','Col':6,'Row':72,'Format':'numberic','Value':'31135791019','TargetCode':''}</v>
      </c>
    </row>
    <row r="365" spans="1:1" x14ac:dyDescent="0.25">
      <c r="A365" t="str">
        <f>CONCATENATE("{'SheetId':'1deb9a6e-dc5a-4908-87cc-034ee9747e20'",",","'UId':'3ec63538-3a98-477e-b957-0e4550274988'",",'Col':",COLUMN(BCDanhMucDauTu_06029!G72),",'Row':",ROW(BCDanhMucDauTu_06029!G72),",","'Format':'numberic'",",'Value':'",SUBSTITUTE(BCDanhMucDauTu_06029!G72,"'","\'"),"','TargetCode':''}")</f>
        <v>{'SheetId':'1deb9a6e-dc5a-4908-87cc-034ee9747e20','UId':'3ec63538-3a98-477e-b957-0e4550274988','Col':7,'Row':72,'Format':'numberic','Value':'0.121089871714696','TargetCode':''}</v>
      </c>
    </row>
    <row r="366" spans="1:1" x14ac:dyDescent="0.25">
      <c r="A366" t="str">
        <f>CONCATENATE("{'SheetId':'1deb9a6e-dc5a-4908-87cc-034ee9747e20'",",","'UId':'b7e2b881-7166-4008-81ef-36fa655ba0d3'",",'Col':",COLUMN(BCDanhMucDauTu_06029!D73),",'Row':",ROW(BCDanhMucDauTu_06029!D73),",","'Format':'numberic'",",'Value':'",SUBSTITUTE(BCDanhMucDauTu_06029!D73,"'","\'"),"','TargetCode':''}")</f>
        <v>{'SheetId':'1deb9a6e-dc5a-4908-87cc-034ee9747e20','UId':'b7e2b881-7166-4008-81ef-36fa655ba0d3','Col':4,'Row':73,'Format':'numberic','Value':'','TargetCode':''}</v>
      </c>
    </row>
    <row r="367" spans="1:1" x14ac:dyDescent="0.25">
      <c r="A367" t="str">
        <f>CONCATENATE("{'SheetId':'1deb9a6e-dc5a-4908-87cc-034ee9747e20'",",","'UId':'b0198f8c-cffe-4d00-9816-22e0fa96124d'",",'Col':",COLUMN(BCDanhMucDauTu_06029!E73),",'Row':",ROW(BCDanhMucDauTu_06029!E73),",","'Format':'numberic'",",'Value':'",SUBSTITUTE(BCDanhMucDauTu_06029!E73,"'","\'"),"','TargetCode':''}")</f>
        <v>{'SheetId':'1deb9a6e-dc5a-4908-87cc-034ee9747e20','UId':'b0198f8c-cffe-4d00-9816-22e0fa96124d','Col':5,'Row':73,'Format':'numberic','Value':'','TargetCode':''}</v>
      </c>
    </row>
    <row r="368" spans="1:1" x14ac:dyDescent="0.25">
      <c r="A368" t="str">
        <f>CONCATENATE("{'SheetId':'1deb9a6e-dc5a-4908-87cc-034ee9747e20'",",","'UId':'2a23d1c5-766a-4746-bd88-93015d1e4053'",",'Col':",COLUMN(BCDanhMucDauTu_06029!F73),",'Row':",ROW(BCDanhMucDauTu_06029!F73),",","'Format':'numberic'",",'Value':'",SUBSTITUTE(BCDanhMucDauTu_06029!F73,"'","\'"),"','TargetCode':''}")</f>
        <v>{'SheetId':'1deb9a6e-dc5a-4908-87cc-034ee9747e20','UId':'2a23d1c5-766a-4746-bd88-93015d1e4053','Col':6,'Row':73,'Format':'numberic','Value':'257129606119','TargetCode':''}</v>
      </c>
    </row>
    <row r="369" spans="1:1" x14ac:dyDescent="0.25">
      <c r="A369" t="str">
        <f>CONCATENATE("{'SheetId':'1deb9a6e-dc5a-4908-87cc-034ee9747e20'",",","'UId':'ca227d64-7ddf-4c5b-94c2-f07049f1a645'",",'Col':",COLUMN(BCDanhMucDauTu_06029!G73),",'Row':",ROW(BCDanhMucDauTu_06029!G73),",","'Format':'numberic'",",'Value':'",SUBSTITUTE(BCDanhMucDauTu_06029!G73,"'","\'"),"','TargetCode':''}")</f>
        <v>{'SheetId':'1deb9a6e-dc5a-4908-87cc-034ee9747e20','UId':'ca227d64-7ddf-4c5b-94c2-f07049f1a645','Col':7,'Row':73,'Format':'numberic','Value':'1','TargetCode':''}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{'SheetId':'eea37401-614e-480f-bf0c-66e62a21c940','UId':'8fe4c321-a5c4-4a50-a26e-af5571876426','Col':4,'Row':3,'Format':'numberic','Value':'0.0118366164716225','TargetCode':''}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{'SheetId':'eea37401-614e-480f-bf0c-66e62a21c940','UId':'e505df99-52a5-4046-b588-70e17a64bc04','Col':5,'Row':3,'Format':'numberic','Value':'0.0122312150283147','TargetCode':''}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{'SheetId':'eea37401-614e-480f-bf0c-66e62a21c940','UId':'906b49c2-3105-44f5-a32d-07590223a8f2','Col':4,'Row':4,'Format':'numberic','Value':'0.00162437624997899','TargetCode':''}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{'SheetId':'eea37401-614e-480f-bf0c-66e62a21c940','UId':'1292eb8e-a778-4ce5-ab53-509a4c8a9832','Col':5,'Row':4,'Format':'numberic','Value':'0.00204582026706131','TargetCode':''}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{'SheetId':'eea37401-614e-480f-bf0c-66e62a21c940','UId':'043b7f89-a817-4764-b06f-cc2a71ce03b0','Col':4,'Row':5,'Format':'numberic','Value':'0.00404891232912403','TargetCode':''}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{'SheetId':'eea37401-614e-480f-bf0c-66e62a21c940','UId':'99e0f9cc-8606-43f9-8ce6-a58dc892af79','Col':5,'Row':5,'Format':'numberic','Value':'0.00405291755823202','TargetCode':''}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{'SheetId':'eea37401-614e-480f-bf0c-66e62a21c940','UId':'5a5a30c0-7249-46cc-a3d5-6518c7410f2b','Col':4,'Row':6,'Format':'numberic','Value':'0.000965698390428091','TargetCode':''}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{'SheetId':'eea37401-614e-480f-bf0c-66e62a21c940','UId':'b6bb9469-63ab-4fda-88bd-7b1865b669bf','Col':5,'Row':6,'Format':'numberic','Value':'0.000996828276068226','TargetCode':''}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{'SheetId':'eea37401-614e-480f-bf0c-66e62a21c940','UId':'e3f08122-3427-41af-b11b-1a46844a64fc','Col':4,'Row':9,'Format':'numberic','Value':'0.00150219751847625','TargetCode':''}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{'SheetId':'eea37401-614e-480f-bf0c-66e62a21c940','UId':'9e68654a-171d-4fbe-8c69-6a6d18753f97','Col':5,'Row':9,'Format':'numberic','Value':'0.00150060166288115','TargetCode':''}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{'SheetId':'eea37401-614e-480f-bf0c-66e62a21c940','UId':'01528f3a-d80f-403f-9e7e-01c54429c341','Col':4,'Row':10,'Format':'numberic','Value':'0.0268403085606074','TargetCode':''}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{'SheetId':'eea37401-614e-480f-bf0c-66e62a21c940','UId':'2e9dd82c-3e13-4dfb-9508-7eb62f82b7a5','Col':5,'Row':10,'Format':'numberic','Value':'0.032310965859509','TargetCode':''}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{'SheetId':'eea37401-614e-480f-bf0c-66e62a21c940','UId':'e04710a4-564b-4804-a3c9-8b96b736ccd0','Col':4,'Row':11,'Format':'numberic','Value':'1.9901973984684','TargetCode':''}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{'SheetId':'eea37401-614e-480f-bf0c-66e62a21c940','UId':'0421496e-49be-42f6-bd5e-4ff79e46d605','Col':5,'Row':11,'Format':'numberic','Value':'5.2924998509804','TargetCode':''}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{'SheetId':'eea37401-614e-480f-bf0c-66e62a21c940','UId':'759e81e7-6be1-448f-8880-c7fb179e0f97','Col':4,'Row':14,'Format':'numberic','Value':'115147982800','TargetCode':''}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{'SheetId':'eea37401-614e-480f-bf0c-66e62a21c940','UId':'d55f381c-544c-4c22-a6c9-f44d9ae2c1ab','Col':5,'Row':14,'Format':'numberic','Value':'129265911700','TargetCode':''}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{'SheetId':'eea37401-614e-480f-bf0c-66e62a21c940','UId':'5b9de7f0-70a7-42bf-94c8-d94c81c70e42','Col':4,'Row':15,'Format':'numberic','Value':'115147982800','TargetCode':''}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{'SheetId':'eea37401-614e-480f-bf0c-66e62a21c940','UId':'85d68133-b410-4986-a2ae-00da0ca256bd','Col':5,'Row':15,'Format':'numberic','Value':'129265911700','TargetCode':''}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{'SheetId':'eea37401-614e-480f-bf0c-66e62a21c940','UId':'31f6ac2c-5e3e-4a12-b200-cf5f834a027b','Col':4,'Row':16,'Format':'numberic','Value':'11514798.28','TargetCode':''}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{'SheetId':'eea37401-614e-480f-bf0c-66e62a21c940','UId':'e12c39c4-7956-414a-b632-d0af1c2ab599','Col':5,'Row':16,'Format':'numberic','Value':'12926591.17','TargetCode':''}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{'SheetId':'eea37401-614e-480f-bf0c-66e62a21c940','UId':'b08c24e4-4516-482b-a697-9d62ff87afcf','Col':4,'Row':17,'Format':'numberic','Value':'5742160900','TargetCode':''}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{'SheetId':'eea37401-614e-480f-bf0c-66e62a21c940','UId':'a7ccfa80-7e7d-4308-b36d-abc719c80bf3','Col':5,'Row':17,'Format':'numberic','Value':'-14117928900','TargetCode':''}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{'SheetId':'eea37401-614e-480f-bf0c-66e62a21c940','UId':'e8ec4ef9-08e4-4e39-8477-ae21a99e8959','Col':4,'Row':18,'Format':'numberic','Value':'1784324.89','TargetCode':''}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{'SheetId':'eea37401-614e-480f-bf0c-66e62a21c940','UId':'dde8a5b2-e9c7-4f1b-a63c-0174479280ef','Col':5,'Row':18,'Format':'numberic','Value':'1471601.06','TargetCode':''}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{'SheetId':'eea37401-614e-480f-bf0c-66e62a21c940','UId':'0e4c1db2-c20e-4d52-853c-271375cc313a','Col':4,'Row':19,'Format':'numberic','Value':'17843248900','TargetCode':''}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{'SheetId':'eea37401-614e-480f-bf0c-66e62a21c940','UId':'12f0bb36-f2e3-462a-b5c8-133ec8de4536','Col':5,'Row':19,'Format':'numberic','Value':'14716010600','TargetCode':''}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{'SheetId':'eea37401-614e-480f-bf0c-66e62a21c940','UId':'99c017fe-183e-4244-a2e8-3180fad52922','Col':4,'Row':20,'Format':'numberic','Value':'-1210108.8','TargetCode':''}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{'SheetId':'eea37401-614e-480f-bf0c-66e62a21c940','UId':'b3b6a8fb-5b81-4dc7-b0e6-531f207f2848','Col':5,'Row':20,'Format':'numberic','Value':'-2883393.95','TargetCode':''}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{'SheetId':'eea37401-614e-480f-bf0c-66e62a21c940','UId':'d7299fb4-5fbd-49ea-a765-7a162fd18f1e','Col':4,'Row':21,'Format':'numberic','Value':'-12101088000','TargetCode':''}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{'SheetId':'eea37401-614e-480f-bf0c-66e62a21c940','UId':'15c659ac-ac36-4f95-b662-8fcd6067cf35','Col':5,'Row':21,'Format':'numberic','Value':'-28833939500','TargetCode':''}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{'SheetId':'eea37401-614e-480f-bf0c-66e62a21c940','UId':'232e2092-5dcd-464b-b1fe-07f27efe2d21','Col':4,'Row':22,'Format':'numberic','Value':'120890143700','TargetCode':''}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{'SheetId':'eea37401-614e-480f-bf0c-66e62a21c940','UId':'fa41f074-2315-4e28-81ff-52700c300177','Col':5,'Row':22,'Format':'numberic','Value':'115147982800','TargetCode':''}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{'SheetId':'eea37401-614e-480f-bf0c-66e62a21c940','UId':'d8289881-c7ab-468c-ad5d-bf473cb76780','Col':4,'Row':23,'Format':'numberic','Value':'120890143700','TargetCode':''}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{'SheetId':'eea37401-614e-480f-bf0c-66e62a21c940','UId':'994ed5e1-c943-4620-8991-d05a125691b0','Col':5,'Row':23,'Format':'numberic','Value':'115147982800','TargetCode':''}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{'SheetId':'eea37401-614e-480f-bf0c-66e62a21c940','UId':'7120d041-84df-4b71-aa97-9c53b5ab7f97','Col':4,'Row':24,'Format':'numberic','Value':'12089014.37','TargetCode':''}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{'SheetId':'eea37401-614e-480f-bf0c-66e62a21c940','UId':'ee5817e5-5c8c-481c-bd88-acd0b7e7eb64','Col':5,'Row':24,'Format':'numberic','Value':'11514798.28','TargetCode':''}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{'SheetId':'eea37401-614e-480f-bf0c-66e62a21c940','UId':'83b16c86-f622-444a-8fd4-b601d346c031','Col':4,'Row':25,'Format':'percentage','Value':'0.000630867808290975','TargetCode':''}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{'SheetId':'eea37401-614e-480f-bf0c-66e62a21c940','UId':'6080a665-802c-4b21-ade4-e67d42c38ace','Col':5,'Row':25,'Format':'percentage','Value':'0.00070575009673552','TargetCode':''}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{'SheetId':'eea37401-614e-480f-bf0c-66e62a21c940','UId':'dc7a563a-ad1d-4847-ad52-60ae8b13af41','Col':4,'Row':26,'Format':'percentage','Value':'0.1425','TargetCode':''}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{'SheetId':'eea37401-614e-480f-bf0c-66e62a21c940','UId':'c291a5ad-47fa-4a53-a5d4-2c97806fed49','Col':5,'Row':26,'Format':'percentage','Value':'0.1458','TargetCode':''}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{'SheetId':'eea37401-614e-480f-bf0c-66e62a21c940','UId':'71e817fa-136e-4e66-8e01-e228a752c25d','Col':4,'Row':27,'Format':'percentage','Value':'0.0241','TargetCode':''}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{'SheetId':'eea37401-614e-480f-bf0c-66e62a21c940','UId':'09a70799-3c67-42d0-9f37-8841480fa73f','Col':5,'Row':27,'Format':'percentage','Value':'0.0253','TargetCode':''}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{'SheetId':'eea37401-614e-480f-bf0c-66e62a21c940','UId':'19d7d32d-f72f-4744-9b80-66561ae1073a','Col':4,'Row':28,'Format':'numberic','Value':'10610','TargetCode':''}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{'SheetId':'eea37401-614e-480f-bf0c-66e62a21c940','UId':'2c2fe24e-69d3-4ae8-a8c8-c603f2a4a32c','Col':5,'Row':28,'Format':'numberic','Value':'10452','TargetCode':''}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{'SheetId':'eea37401-614e-480f-bf0c-66e62a21c940','UId':'507c37af-0901-43e1-8af6-f40112c246e3','Col':4,'Row':29,'Format':'numberic','Value':'20551.48','TargetCode':''}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{'SheetId':'eea37401-614e-480f-bf0c-66e62a21c940','UId':'bb1a5a18-9ac0-4a7c-9c34-d6fbecc14baf','Col':5,'Row':29,'Format':'numberic','Value':'20672.17','TargetCode':''}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A28"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1"/>
      <c r="E2" s="21"/>
      <c r="F2" s="22"/>
    </row>
    <row r="3" spans="1:6" ht="15" customHeight="1" x14ac:dyDescent="0.3">
      <c r="A3" s="5" t="s">
        <v>66</v>
      </c>
      <c r="B3" s="5" t="s">
        <v>67</v>
      </c>
      <c r="C3" s="5" t="s">
        <v>68</v>
      </c>
      <c r="D3" s="23">
        <v>31135791019</v>
      </c>
      <c r="E3" s="23">
        <v>28934619745</v>
      </c>
      <c r="F3" s="24">
        <v>1.3381986156043</v>
      </c>
    </row>
    <row r="4" spans="1:6" ht="15" customHeight="1" x14ac:dyDescent="0.3">
      <c r="A4" s="5" t="s">
        <v>1</v>
      </c>
      <c r="B4" s="5" t="s">
        <v>69</v>
      </c>
      <c r="C4" s="5" t="s">
        <v>70</v>
      </c>
      <c r="D4" s="23"/>
      <c r="E4" s="23"/>
      <c r="F4" s="24"/>
    </row>
    <row r="5" spans="1:6" ht="15" customHeight="1" x14ac:dyDescent="0.3">
      <c r="A5" s="5" t="s">
        <v>71</v>
      </c>
      <c r="B5" s="5" t="s">
        <v>71</v>
      </c>
      <c r="C5" s="5" t="s">
        <v>71</v>
      </c>
      <c r="D5" s="23" t="s">
        <v>71</v>
      </c>
      <c r="E5" s="23" t="s">
        <v>71</v>
      </c>
      <c r="F5" s="24" t="s">
        <v>71</v>
      </c>
    </row>
    <row r="6" spans="1:6" ht="15" customHeight="1" x14ac:dyDescent="0.3">
      <c r="A6" s="5" t="s">
        <v>1</v>
      </c>
      <c r="B6" s="5" t="s">
        <v>72</v>
      </c>
      <c r="C6" s="5" t="s">
        <v>73</v>
      </c>
      <c r="D6" s="23">
        <v>31135791019</v>
      </c>
      <c r="E6" s="23">
        <v>28934619745</v>
      </c>
      <c r="F6" s="24">
        <v>1.3381986156043</v>
      </c>
    </row>
    <row r="7" spans="1:6" ht="15" customHeight="1" x14ac:dyDescent="0.3">
      <c r="A7" s="5" t="s">
        <v>71</v>
      </c>
      <c r="B7" s="5" t="s">
        <v>71</v>
      </c>
      <c r="C7" s="5" t="s">
        <v>71</v>
      </c>
      <c r="D7" s="23" t="s">
        <v>71</v>
      </c>
      <c r="E7" s="23" t="s">
        <v>71</v>
      </c>
      <c r="F7" s="24" t="s">
        <v>71</v>
      </c>
    </row>
    <row r="8" spans="1:6" ht="15" customHeight="1" x14ac:dyDescent="0.3">
      <c r="A8" s="5" t="s">
        <v>74</v>
      </c>
      <c r="B8" s="5" t="s">
        <v>75</v>
      </c>
      <c r="C8" s="5" t="s">
        <v>76</v>
      </c>
      <c r="D8" s="23">
        <v>225738305100</v>
      </c>
      <c r="E8" s="23">
        <v>213314482700</v>
      </c>
      <c r="F8" s="24">
        <v>0.65557703236985598</v>
      </c>
    </row>
    <row r="9" spans="1:6" ht="15" customHeight="1" x14ac:dyDescent="0.3">
      <c r="A9" s="5" t="s">
        <v>71</v>
      </c>
      <c r="B9" s="5" t="s">
        <v>71</v>
      </c>
      <c r="C9" s="5" t="s">
        <v>71</v>
      </c>
      <c r="D9" s="23" t="s">
        <v>71</v>
      </c>
      <c r="E9" s="23" t="s">
        <v>71</v>
      </c>
      <c r="F9" s="24" t="s">
        <v>71</v>
      </c>
    </row>
    <row r="10" spans="1:6" ht="15" customHeight="1" x14ac:dyDescent="0.3">
      <c r="A10" s="5"/>
      <c r="B10" s="5"/>
      <c r="C10" s="5"/>
      <c r="D10" s="23"/>
      <c r="E10" s="23"/>
      <c r="F10" s="24"/>
    </row>
    <row r="11" spans="1:6" ht="15" customHeight="1" x14ac:dyDescent="0.3">
      <c r="A11" s="5" t="s">
        <v>77</v>
      </c>
      <c r="B11" s="5" t="s">
        <v>78</v>
      </c>
      <c r="C11" s="5" t="s">
        <v>79</v>
      </c>
      <c r="D11" s="23">
        <v>0</v>
      </c>
      <c r="E11" s="23">
        <v>0</v>
      </c>
      <c r="F11" s="24"/>
    </row>
    <row r="12" spans="1:6" ht="15" customHeight="1" x14ac:dyDescent="0.3">
      <c r="A12" s="5" t="s">
        <v>71</v>
      </c>
      <c r="B12" s="5" t="s">
        <v>71</v>
      </c>
      <c r="C12" s="5" t="s">
        <v>71</v>
      </c>
      <c r="D12" s="23" t="s">
        <v>71</v>
      </c>
      <c r="E12" s="23" t="s">
        <v>71</v>
      </c>
      <c r="F12" s="24" t="s">
        <v>71</v>
      </c>
    </row>
    <row r="13" spans="1:6" ht="15" customHeight="1" x14ac:dyDescent="0.3">
      <c r="A13" s="5" t="s">
        <v>80</v>
      </c>
      <c r="B13" s="5" t="s">
        <v>81</v>
      </c>
      <c r="C13" s="5" t="s">
        <v>82</v>
      </c>
      <c r="D13" s="23">
        <v>255510000</v>
      </c>
      <c r="E13" s="23">
        <v>210000</v>
      </c>
      <c r="F13" s="24">
        <v>0.340952762209768</v>
      </c>
    </row>
    <row r="14" spans="1:6" ht="15" customHeight="1" x14ac:dyDescent="0.3">
      <c r="A14" s="5" t="s">
        <v>71</v>
      </c>
      <c r="B14" s="5" t="s">
        <v>71</v>
      </c>
      <c r="C14" s="5" t="s">
        <v>71</v>
      </c>
      <c r="D14" s="23" t="s">
        <v>71</v>
      </c>
      <c r="E14" s="23" t="s">
        <v>71</v>
      </c>
      <c r="F14" s="24" t="s">
        <v>71</v>
      </c>
    </row>
    <row r="15" spans="1:6" ht="15" customHeight="1" x14ac:dyDescent="0.3">
      <c r="A15" s="5"/>
      <c r="B15" s="5"/>
      <c r="C15" s="5"/>
      <c r="D15" s="23"/>
      <c r="E15" s="23"/>
      <c r="F15" s="24"/>
    </row>
    <row r="16" spans="1:6" ht="15" customHeight="1" x14ac:dyDescent="0.3">
      <c r="A16" s="5" t="s">
        <v>83</v>
      </c>
      <c r="B16" s="5" t="s">
        <v>84</v>
      </c>
      <c r="C16" s="5" t="s">
        <v>85</v>
      </c>
      <c r="D16" s="23">
        <v>0</v>
      </c>
      <c r="E16" s="23">
        <v>0</v>
      </c>
      <c r="F16" s="24"/>
    </row>
    <row r="17" spans="1:6" ht="15" customHeight="1" x14ac:dyDescent="0.3">
      <c r="A17" s="5" t="s">
        <v>71</v>
      </c>
      <c r="B17" s="5" t="s">
        <v>71</v>
      </c>
      <c r="C17" s="5" t="s">
        <v>71</v>
      </c>
      <c r="D17" s="23" t="s">
        <v>71</v>
      </c>
      <c r="E17" s="23" t="s">
        <v>71</v>
      </c>
      <c r="F17" s="24" t="s">
        <v>71</v>
      </c>
    </row>
    <row r="18" spans="1:6" ht="15" customHeight="1" x14ac:dyDescent="0.3">
      <c r="A18" s="5"/>
      <c r="B18" s="5"/>
      <c r="C18" s="5"/>
      <c r="D18" s="23"/>
      <c r="E18" s="23"/>
      <c r="F18" s="24"/>
    </row>
    <row r="19" spans="1:6" ht="15" customHeight="1" x14ac:dyDescent="0.3">
      <c r="A19" s="5" t="s">
        <v>86</v>
      </c>
      <c r="B19" s="5" t="s">
        <v>87</v>
      </c>
      <c r="C19" s="5" t="s">
        <v>88</v>
      </c>
      <c r="D19" s="23">
        <v>0</v>
      </c>
      <c r="E19" s="23">
        <v>0</v>
      </c>
      <c r="F19" s="24"/>
    </row>
    <row r="20" spans="1:6" ht="15" customHeight="1" x14ac:dyDescent="0.3">
      <c r="A20" s="5" t="s">
        <v>71</v>
      </c>
      <c r="B20" s="5" t="s">
        <v>71</v>
      </c>
      <c r="C20" s="5" t="s">
        <v>71</v>
      </c>
      <c r="D20" s="23" t="s">
        <v>71</v>
      </c>
      <c r="E20" s="23" t="s">
        <v>71</v>
      </c>
      <c r="F20" s="24" t="s">
        <v>71</v>
      </c>
    </row>
    <row r="21" spans="1:6" ht="15" customHeight="1" x14ac:dyDescent="0.3">
      <c r="A21" s="5" t="s">
        <v>89</v>
      </c>
      <c r="B21" s="5" t="s">
        <v>90</v>
      </c>
      <c r="C21" s="5" t="s">
        <v>91</v>
      </c>
      <c r="D21" s="23">
        <v>0</v>
      </c>
      <c r="E21" s="23">
        <v>3924507780</v>
      </c>
      <c r="F21" s="24">
        <v>0</v>
      </c>
    </row>
    <row r="22" spans="1:6" ht="15" customHeight="1" x14ac:dyDescent="0.3">
      <c r="A22" s="5" t="s">
        <v>71</v>
      </c>
      <c r="B22" s="5" t="s">
        <v>71</v>
      </c>
      <c r="C22" s="5" t="s">
        <v>71</v>
      </c>
      <c r="D22" s="23" t="s">
        <v>71</v>
      </c>
      <c r="E22" s="23" t="s">
        <v>71</v>
      </c>
      <c r="F22" s="24" t="s">
        <v>71</v>
      </c>
    </row>
    <row r="23" spans="1:6" ht="15" customHeight="1" x14ac:dyDescent="0.3">
      <c r="A23" s="5"/>
      <c r="B23" s="5"/>
      <c r="C23" s="5"/>
      <c r="D23" s="23"/>
      <c r="E23" s="23"/>
      <c r="F23" s="24"/>
    </row>
    <row r="24" spans="1:6" ht="15" customHeight="1" x14ac:dyDescent="0.3">
      <c r="A24" s="5" t="s">
        <v>92</v>
      </c>
      <c r="B24" s="5" t="s">
        <v>93</v>
      </c>
      <c r="C24" s="5" t="s">
        <v>94</v>
      </c>
      <c r="D24" s="23">
        <v>0</v>
      </c>
      <c r="E24" s="23">
        <v>0</v>
      </c>
      <c r="F24" s="24"/>
    </row>
    <row r="25" spans="1:6" ht="15" customHeight="1" x14ac:dyDescent="0.3">
      <c r="A25" s="5" t="s">
        <v>71</v>
      </c>
      <c r="B25" s="5" t="s">
        <v>71</v>
      </c>
      <c r="C25" s="5" t="s">
        <v>71</v>
      </c>
      <c r="D25" s="23" t="s">
        <v>71</v>
      </c>
      <c r="E25" s="23" t="s">
        <v>71</v>
      </c>
      <c r="F25" s="24" t="s">
        <v>71</v>
      </c>
    </row>
    <row r="26" spans="1:6" ht="15" customHeight="1" x14ac:dyDescent="0.3">
      <c r="A26" s="5"/>
      <c r="B26" s="5"/>
      <c r="C26" s="5"/>
      <c r="D26" s="23"/>
      <c r="E26" s="23"/>
      <c r="F26" s="24"/>
    </row>
    <row r="27" spans="1:6" ht="15" customHeight="1" x14ac:dyDescent="0.3">
      <c r="A27" s="5" t="s">
        <v>95</v>
      </c>
      <c r="B27" s="5" t="s">
        <v>96</v>
      </c>
      <c r="C27" s="5" t="s">
        <v>97</v>
      </c>
      <c r="D27" s="23">
        <v>0</v>
      </c>
      <c r="E27" s="23">
        <v>0</v>
      </c>
      <c r="F27" s="24"/>
    </row>
    <row r="28" spans="1:6" ht="15" customHeight="1" x14ac:dyDescent="0.3">
      <c r="A28" s="5" t="s">
        <v>71</v>
      </c>
      <c r="B28" s="5" t="s">
        <v>71</v>
      </c>
      <c r="C28" s="5" t="s">
        <v>71</v>
      </c>
      <c r="D28" s="23" t="s">
        <v>71</v>
      </c>
      <c r="E28" s="23" t="s">
        <v>71</v>
      </c>
      <c r="F28" s="24" t="s">
        <v>71</v>
      </c>
    </row>
    <row r="29" spans="1:6" ht="15" customHeight="1" x14ac:dyDescent="0.3">
      <c r="A29" s="5"/>
      <c r="B29" s="5"/>
      <c r="C29" s="5"/>
      <c r="D29" s="23"/>
      <c r="E29" s="23"/>
      <c r="F29" s="24"/>
    </row>
    <row r="30" spans="1:6" ht="15" customHeight="1" x14ac:dyDescent="0.3">
      <c r="A30" s="5" t="s">
        <v>98</v>
      </c>
      <c r="B30" s="5" t="s">
        <v>99</v>
      </c>
      <c r="C30" s="5" t="s">
        <v>100</v>
      </c>
      <c r="D30" s="23">
        <v>257129606119</v>
      </c>
      <c r="E30" s="23">
        <v>246173820225</v>
      </c>
      <c r="F30" s="24">
        <v>0.67762823429087704</v>
      </c>
    </row>
    <row r="31" spans="1:6" ht="15" customHeight="1" x14ac:dyDescent="0.3">
      <c r="A31" s="8" t="s">
        <v>101</v>
      </c>
      <c r="B31" s="8" t="s">
        <v>102</v>
      </c>
      <c r="C31" s="8" t="s">
        <v>103</v>
      </c>
      <c r="D31" s="21"/>
      <c r="E31" s="21"/>
      <c r="F31" s="22"/>
    </row>
    <row r="32" spans="1:6" ht="15" customHeight="1" x14ac:dyDescent="0.3">
      <c r="A32" s="5" t="s">
        <v>104</v>
      </c>
      <c r="B32" s="5" t="s">
        <v>105</v>
      </c>
      <c r="C32" s="5" t="s">
        <v>106</v>
      </c>
      <c r="D32" s="23">
        <v>0</v>
      </c>
      <c r="E32" s="23">
        <v>0</v>
      </c>
      <c r="F32" s="24"/>
    </row>
    <row r="33" spans="1:6" ht="15" customHeight="1" x14ac:dyDescent="0.3">
      <c r="A33" s="5" t="s">
        <v>71</v>
      </c>
      <c r="B33" s="5" t="s">
        <v>71</v>
      </c>
      <c r="C33" s="5" t="s">
        <v>71</v>
      </c>
      <c r="D33" s="23" t="s">
        <v>71</v>
      </c>
      <c r="E33" s="23" t="s">
        <v>71</v>
      </c>
      <c r="F33" s="24" t="s">
        <v>71</v>
      </c>
    </row>
    <row r="34" spans="1:6" ht="15" customHeight="1" x14ac:dyDescent="0.3">
      <c r="A34" s="5" t="s">
        <v>107</v>
      </c>
      <c r="B34" s="5" t="s">
        <v>108</v>
      </c>
      <c r="C34" s="5" t="s">
        <v>109</v>
      </c>
      <c r="D34" s="23">
        <v>0</v>
      </c>
      <c r="E34" s="23">
        <v>5605675920</v>
      </c>
      <c r="F34" s="24">
        <v>0</v>
      </c>
    </row>
    <row r="35" spans="1:6" ht="15" customHeight="1" x14ac:dyDescent="0.3">
      <c r="A35" s="5" t="s">
        <v>71</v>
      </c>
      <c r="B35" s="5" t="s">
        <v>71</v>
      </c>
      <c r="C35" s="5" t="s">
        <v>71</v>
      </c>
      <c r="D35" s="23" t="s">
        <v>71</v>
      </c>
      <c r="E35" s="23" t="s">
        <v>71</v>
      </c>
      <c r="F35" s="24" t="s">
        <v>71</v>
      </c>
    </row>
    <row r="36" spans="1:6" ht="15" customHeight="1" x14ac:dyDescent="0.3">
      <c r="A36" s="5"/>
      <c r="B36" s="5"/>
      <c r="C36" s="5"/>
      <c r="D36" s="23"/>
      <c r="E36" s="23"/>
      <c r="F36" s="24"/>
    </row>
    <row r="37" spans="1:6" ht="15" customHeight="1" x14ac:dyDescent="0.3">
      <c r="A37" s="5" t="s">
        <v>110</v>
      </c>
      <c r="B37" s="5" t="s">
        <v>111</v>
      </c>
      <c r="C37" s="5" t="s">
        <v>112</v>
      </c>
      <c r="D37" s="23">
        <v>8682425875</v>
      </c>
      <c r="E37" s="23">
        <v>2532187016</v>
      </c>
      <c r="F37" s="24">
        <v>2.55812646528606</v>
      </c>
    </row>
    <row r="38" spans="1:6" ht="15" customHeight="1" x14ac:dyDescent="0.3">
      <c r="A38" s="5" t="s">
        <v>71</v>
      </c>
      <c r="B38" s="5" t="s">
        <v>71</v>
      </c>
      <c r="C38" s="5" t="s">
        <v>71</v>
      </c>
      <c r="D38" s="23" t="s">
        <v>71</v>
      </c>
      <c r="E38" s="23" t="s">
        <v>71</v>
      </c>
      <c r="F38" s="24" t="s">
        <v>71</v>
      </c>
    </row>
    <row r="39" spans="1:6" ht="15" customHeight="1" x14ac:dyDescent="0.3">
      <c r="A39" s="5"/>
      <c r="B39" s="5"/>
      <c r="C39" s="5"/>
      <c r="D39" s="23"/>
      <c r="E39" s="23"/>
      <c r="F39" s="24"/>
    </row>
    <row r="40" spans="1:6" ht="15" customHeight="1" x14ac:dyDescent="0.3">
      <c r="A40" s="5" t="s">
        <v>113</v>
      </c>
      <c r="B40" s="5" t="s">
        <v>114</v>
      </c>
      <c r="C40" s="5" t="s">
        <v>115</v>
      </c>
      <c r="D40" s="23">
        <v>8682425875</v>
      </c>
      <c r="E40" s="23">
        <v>8137862936</v>
      </c>
      <c r="F40" s="24">
        <v>0.50306249118102397</v>
      </c>
    </row>
    <row r="41" spans="1:6" ht="15" customHeight="1" x14ac:dyDescent="0.3">
      <c r="A41" s="5" t="s">
        <v>1</v>
      </c>
      <c r="B41" s="5" t="s">
        <v>116</v>
      </c>
      <c r="C41" s="5" t="s">
        <v>117</v>
      </c>
      <c r="D41" s="23">
        <v>248447180244</v>
      </c>
      <c r="E41" s="23">
        <v>238035957289</v>
      </c>
      <c r="F41" s="24">
        <v>0.68594653009528095</v>
      </c>
    </row>
    <row r="42" spans="1:6" ht="15" customHeight="1" x14ac:dyDescent="0.3">
      <c r="A42" s="5" t="s">
        <v>1</v>
      </c>
      <c r="B42" s="5" t="s">
        <v>118</v>
      </c>
      <c r="C42" s="5" t="s">
        <v>119</v>
      </c>
      <c r="D42" s="25">
        <v>12089014.369999999</v>
      </c>
      <c r="E42" s="25">
        <v>11514798.279999999</v>
      </c>
      <c r="F42" s="24">
        <v>0.585431558740796</v>
      </c>
    </row>
    <row r="43" spans="1:6" ht="15" customHeight="1" x14ac:dyDescent="0.3">
      <c r="A43" s="5" t="s">
        <v>1</v>
      </c>
      <c r="B43" s="5" t="s">
        <v>120</v>
      </c>
      <c r="C43" s="5" t="s">
        <v>121</v>
      </c>
      <c r="D43" s="25">
        <v>20551.48</v>
      </c>
      <c r="E43" s="25">
        <v>20672.169999999998</v>
      </c>
      <c r="F43" s="24">
        <v>1.17169413630696</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22" workbookViewId="0">
      <selection activeCell="D2" sqref="D2: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1">
        <v>257764923</v>
      </c>
      <c r="E2" s="21">
        <v>3015516</v>
      </c>
      <c r="F2" s="21">
        <v>2060402581</v>
      </c>
    </row>
    <row r="3" spans="1:6" ht="15" customHeight="1" x14ac:dyDescent="0.3">
      <c r="A3" s="5" t="s">
        <v>13</v>
      </c>
      <c r="B3" s="5" t="s">
        <v>125</v>
      </c>
      <c r="C3" s="5" t="s">
        <v>126</v>
      </c>
      <c r="D3" s="23">
        <v>0</v>
      </c>
      <c r="E3" s="23">
        <v>0</v>
      </c>
      <c r="F3" s="23">
        <v>0</v>
      </c>
    </row>
    <row r="4" spans="1:6" ht="15" customHeight="1" x14ac:dyDescent="0.3">
      <c r="A4" s="5" t="s">
        <v>71</v>
      </c>
      <c r="B4" s="5" t="s">
        <v>71</v>
      </c>
      <c r="C4" s="5" t="s">
        <v>71</v>
      </c>
      <c r="D4" s="23" t="s">
        <v>71</v>
      </c>
      <c r="E4" s="23" t="s">
        <v>350</v>
      </c>
      <c r="F4" s="23" t="s">
        <v>350</v>
      </c>
    </row>
    <row r="5" spans="1:6" ht="15" customHeight="1" x14ac:dyDescent="0.3">
      <c r="A5" s="5" t="s">
        <v>16</v>
      </c>
      <c r="B5" s="5" t="s">
        <v>81</v>
      </c>
      <c r="C5" s="5" t="s">
        <v>88</v>
      </c>
      <c r="D5" s="23">
        <v>255300000</v>
      </c>
      <c r="E5" s="23">
        <v>510000</v>
      </c>
      <c r="F5" s="23">
        <v>2044090000</v>
      </c>
    </row>
    <row r="6" spans="1:6" ht="15" customHeight="1" x14ac:dyDescent="0.3">
      <c r="A6" s="5" t="s">
        <v>71</v>
      </c>
      <c r="B6" s="5" t="s">
        <v>71</v>
      </c>
      <c r="C6" s="5" t="s">
        <v>71</v>
      </c>
      <c r="D6" s="23" t="s">
        <v>71</v>
      </c>
      <c r="E6" s="23" t="s">
        <v>350</v>
      </c>
      <c r="F6" s="23" t="s">
        <v>350</v>
      </c>
    </row>
    <row r="7" spans="1:6" ht="15" customHeight="1" x14ac:dyDescent="0.3">
      <c r="A7" s="5" t="s">
        <v>19</v>
      </c>
      <c r="B7" s="5" t="s">
        <v>127</v>
      </c>
      <c r="C7" s="5" t="s">
        <v>106</v>
      </c>
      <c r="D7" s="23">
        <v>2464923</v>
      </c>
      <c r="E7" s="23">
        <v>2505516</v>
      </c>
      <c r="F7" s="23">
        <v>16312581</v>
      </c>
    </row>
    <row r="8" spans="1:6" ht="15" customHeight="1" x14ac:dyDescent="0.3">
      <c r="A8" s="5" t="s">
        <v>71</v>
      </c>
      <c r="B8" s="5" t="s">
        <v>71</v>
      </c>
      <c r="C8" s="5" t="s">
        <v>71</v>
      </c>
      <c r="D8" s="23" t="s">
        <v>71</v>
      </c>
      <c r="E8" s="23" t="s">
        <v>71</v>
      </c>
      <c r="F8" s="23" t="s">
        <v>71</v>
      </c>
    </row>
    <row r="9" spans="1:6" ht="15" customHeight="1" x14ac:dyDescent="0.3">
      <c r="A9" s="5" t="s">
        <v>22</v>
      </c>
      <c r="B9" s="5" t="s">
        <v>128</v>
      </c>
      <c r="C9" s="5" t="s">
        <v>126</v>
      </c>
      <c r="D9" s="23">
        <v>0</v>
      </c>
      <c r="E9" s="23">
        <v>0</v>
      </c>
      <c r="F9" s="23">
        <v>0</v>
      </c>
    </row>
    <row r="10" spans="1:6" ht="15" customHeight="1" x14ac:dyDescent="0.3">
      <c r="A10" s="5" t="s">
        <v>71</v>
      </c>
      <c r="B10" s="5" t="s">
        <v>71</v>
      </c>
      <c r="C10" s="5" t="s">
        <v>71</v>
      </c>
      <c r="D10" s="23" t="s">
        <v>71</v>
      </c>
      <c r="E10" s="23" t="s">
        <v>71</v>
      </c>
      <c r="F10" s="23" t="s">
        <v>71</v>
      </c>
    </row>
    <row r="11" spans="1:6" ht="15" customHeight="1" x14ac:dyDescent="0.3">
      <c r="A11" s="8" t="s">
        <v>101</v>
      </c>
      <c r="B11" s="8" t="s">
        <v>129</v>
      </c>
      <c r="C11" s="8" t="s">
        <v>130</v>
      </c>
      <c r="D11" s="21">
        <v>536020894</v>
      </c>
      <c r="E11" s="21">
        <v>645960217</v>
      </c>
      <c r="F11" s="21">
        <v>5097781837</v>
      </c>
    </row>
    <row r="12" spans="1:6" ht="15" customHeight="1" x14ac:dyDescent="0.3">
      <c r="A12" s="5" t="s">
        <v>13</v>
      </c>
      <c r="B12" s="5" t="s">
        <v>131</v>
      </c>
      <c r="C12" s="5" t="s">
        <v>132</v>
      </c>
      <c r="D12" s="23">
        <v>236386021</v>
      </c>
      <c r="E12" s="23">
        <v>244526219</v>
      </c>
      <c r="F12" s="23">
        <v>2419834205</v>
      </c>
    </row>
    <row r="13" spans="1:6" ht="15" customHeight="1" x14ac:dyDescent="0.3">
      <c r="A13" s="5" t="s">
        <v>71</v>
      </c>
      <c r="B13" s="5" t="s">
        <v>71</v>
      </c>
      <c r="C13" s="5" t="s">
        <v>71</v>
      </c>
      <c r="D13" s="23" t="s">
        <v>71</v>
      </c>
      <c r="E13" s="23" t="s">
        <v>71</v>
      </c>
      <c r="F13" s="23" t="s">
        <v>71</v>
      </c>
    </row>
    <row r="14" spans="1:6" ht="15" customHeight="1" x14ac:dyDescent="0.3">
      <c r="A14" s="5" t="s">
        <v>16</v>
      </c>
      <c r="B14" s="5" t="s">
        <v>133</v>
      </c>
      <c r="C14" s="5" t="s">
        <v>134</v>
      </c>
      <c r="D14" s="23">
        <v>34237286</v>
      </c>
      <c r="E14" s="23">
        <v>42863351</v>
      </c>
      <c r="F14" s="23">
        <v>336754673</v>
      </c>
    </row>
    <row r="15" spans="1:6" ht="15" customHeight="1" x14ac:dyDescent="0.3">
      <c r="A15" s="5" t="s">
        <v>71</v>
      </c>
      <c r="B15" s="5" t="s">
        <v>71</v>
      </c>
      <c r="C15" s="5" t="s">
        <v>71</v>
      </c>
      <c r="D15" s="23" t="s">
        <v>71</v>
      </c>
      <c r="E15" s="23" t="s">
        <v>71</v>
      </c>
      <c r="F15" s="23" t="s">
        <v>71</v>
      </c>
    </row>
    <row r="16" spans="1:6" ht="15" customHeight="1" x14ac:dyDescent="0.3">
      <c r="A16" s="5"/>
      <c r="B16" s="5"/>
      <c r="C16" s="5"/>
      <c r="D16" s="23"/>
      <c r="E16" s="23"/>
      <c r="F16" s="23"/>
    </row>
    <row r="17" spans="1:6" ht="15" customHeight="1" x14ac:dyDescent="0.3">
      <c r="A17" s="5" t="s">
        <v>19</v>
      </c>
      <c r="B17" s="5" t="s">
        <v>135</v>
      </c>
      <c r="C17" s="5" t="s">
        <v>136</v>
      </c>
      <c r="D17" s="23">
        <v>79062500</v>
      </c>
      <c r="E17" s="23">
        <v>79062500</v>
      </c>
      <c r="F17" s="23">
        <v>711562500</v>
      </c>
    </row>
    <row r="18" spans="1:6" ht="15" customHeight="1" x14ac:dyDescent="0.3">
      <c r="A18" s="5" t="s">
        <v>71</v>
      </c>
      <c r="B18" s="5" t="s">
        <v>71</v>
      </c>
      <c r="C18" s="5" t="s">
        <v>71</v>
      </c>
      <c r="D18" s="23" t="s">
        <v>71</v>
      </c>
      <c r="E18" s="23" t="s">
        <v>71</v>
      </c>
      <c r="F18" s="23" t="s">
        <v>71</v>
      </c>
    </row>
    <row r="19" spans="1:6" ht="15" customHeight="1" x14ac:dyDescent="0.3">
      <c r="A19" s="5"/>
      <c r="B19" s="5"/>
      <c r="C19" s="5"/>
      <c r="D19" s="23"/>
      <c r="E19" s="23"/>
      <c r="F19" s="23"/>
    </row>
    <row r="20" spans="1:6" ht="15" customHeight="1" x14ac:dyDescent="0.3">
      <c r="A20" s="5" t="s">
        <v>22</v>
      </c>
      <c r="B20" s="5" t="s">
        <v>137</v>
      </c>
      <c r="C20" s="5" t="s">
        <v>138</v>
      </c>
      <c r="D20" s="23">
        <v>0</v>
      </c>
      <c r="E20" s="23">
        <v>0</v>
      </c>
      <c r="F20" s="23">
        <v>0</v>
      </c>
    </row>
    <row r="21" spans="1:6" ht="15" customHeight="1" x14ac:dyDescent="0.3">
      <c r="A21" s="5" t="s">
        <v>71</v>
      </c>
      <c r="B21" s="5" t="s">
        <v>71</v>
      </c>
      <c r="C21" s="5" t="s">
        <v>71</v>
      </c>
      <c r="D21" s="23" t="s">
        <v>71</v>
      </c>
      <c r="E21" s="23" t="s">
        <v>71</v>
      </c>
      <c r="F21" s="23" t="s">
        <v>71</v>
      </c>
    </row>
    <row r="22" spans="1:6" ht="15" customHeight="1" x14ac:dyDescent="0.3">
      <c r="A22" s="5" t="s">
        <v>25</v>
      </c>
      <c r="B22" s="5" t="s">
        <v>139</v>
      </c>
      <c r="C22" s="5" t="s">
        <v>140</v>
      </c>
      <c r="D22" s="23">
        <v>0</v>
      </c>
      <c r="E22" s="23">
        <v>0</v>
      </c>
      <c r="F22" s="23">
        <v>0</v>
      </c>
    </row>
    <row r="23" spans="1:6" ht="15" customHeight="1" x14ac:dyDescent="0.3">
      <c r="A23" s="5" t="s">
        <v>71</v>
      </c>
      <c r="B23" s="5" t="s">
        <v>71</v>
      </c>
      <c r="C23" s="5" t="s">
        <v>71</v>
      </c>
      <c r="D23" s="23" t="s">
        <v>71</v>
      </c>
      <c r="E23" s="23" t="s">
        <v>71</v>
      </c>
      <c r="F23" s="23" t="s">
        <v>71</v>
      </c>
    </row>
    <row r="24" spans="1:6" ht="15" customHeight="1" x14ac:dyDescent="0.3">
      <c r="A24" s="5" t="s">
        <v>28</v>
      </c>
      <c r="B24" s="5" t="s">
        <v>141</v>
      </c>
      <c r="C24" s="5" t="s">
        <v>142</v>
      </c>
      <c r="D24" s="23">
        <v>19285714</v>
      </c>
      <c r="E24" s="23">
        <v>19928572</v>
      </c>
      <c r="F24" s="23">
        <v>48857143</v>
      </c>
    </row>
    <row r="25" spans="1:6" ht="15" customHeight="1" x14ac:dyDescent="0.3">
      <c r="A25" s="5" t="s">
        <v>71</v>
      </c>
      <c r="B25" s="5" t="s">
        <v>71</v>
      </c>
      <c r="C25" s="5" t="s">
        <v>71</v>
      </c>
      <c r="D25" s="23" t="s">
        <v>71</v>
      </c>
      <c r="E25" s="23" t="s">
        <v>71</v>
      </c>
      <c r="F25" s="23" t="s">
        <v>71</v>
      </c>
    </row>
    <row r="26" spans="1:6" ht="15" customHeight="1" x14ac:dyDescent="0.3">
      <c r="A26" s="5" t="s">
        <v>31</v>
      </c>
      <c r="B26" s="5" t="s">
        <v>143</v>
      </c>
      <c r="C26" s="5" t="s">
        <v>144</v>
      </c>
      <c r="D26" s="23">
        <v>30000000</v>
      </c>
      <c r="E26" s="23">
        <v>30000000</v>
      </c>
      <c r="F26" s="23">
        <v>270000000</v>
      </c>
    </row>
    <row r="27" spans="1:6" ht="15" customHeight="1" x14ac:dyDescent="0.3">
      <c r="A27" s="5" t="s">
        <v>71</v>
      </c>
      <c r="B27" s="5" t="s">
        <v>71</v>
      </c>
      <c r="C27" s="5" t="s">
        <v>71</v>
      </c>
      <c r="D27" s="23" t="s">
        <v>71</v>
      </c>
      <c r="E27" s="23" t="s">
        <v>71</v>
      </c>
      <c r="F27" s="23" t="s">
        <v>71</v>
      </c>
    </row>
    <row r="28" spans="1:6" ht="15" customHeight="1" x14ac:dyDescent="0.3">
      <c r="A28" s="5"/>
      <c r="B28" s="5"/>
      <c r="C28" s="5"/>
      <c r="D28" s="23"/>
      <c r="E28" s="23"/>
      <c r="F28" s="23"/>
    </row>
    <row r="29" spans="1:6" ht="15" customHeight="1" x14ac:dyDescent="0.3">
      <c r="A29" s="5" t="s">
        <v>34</v>
      </c>
      <c r="B29" s="5" t="s">
        <v>145</v>
      </c>
      <c r="C29" s="5" t="s">
        <v>146</v>
      </c>
      <c r="D29" s="23">
        <v>36769819</v>
      </c>
      <c r="E29" s="23">
        <v>0</v>
      </c>
      <c r="F29" s="23">
        <v>36769819</v>
      </c>
    </row>
    <row r="30" spans="1:6" ht="15" customHeight="1" x14ac:dyDescent="0.3">
      <c r="A30" s="5" t="s">
        <v>71</v>
      </c>
      <c r="B30" s="5" t="s">
        <v>71</v>
      </c>
      <c r="C30" s="5" t="s">
        <v>71</v>
      </c>
      <c r="D30" s="23" t="s">
        <v>71</v>
      </c>
      <c r="E30" s="23" t="s">
        <v>71</v>
      </c>
      <c r="F30" s="23" t="s">
        <v>71</v>
      </c>
    </row>
    <row r="31" spans="1:6" ht="15" customHeight="1" x14ac:dyDescent="0.3">
      <c r="A31" s="5"/>
      <c r="B31" s="5"/>
      <c r="C31" s="5"/>
      <c r="D31" s="23"/>
      <c r="E31" s="23"/>
      <c r="F31" s="23"/>
    </row>
    <row r="32" spans="1:6" ht="15" customHeight="1" x14ac:dyDescent="0.3">
      <c r="A32" s="5" t="s">
        <v>37</v>
      </c>
      <c r="B32" s="5" t="s">
        <v>147</v>
      </c>
      <c r="C32" s="5" t="s">
        <v>138</v>
      </c>
      <c r="D32" s="23">
        <v>100197054</v>
      </c>
      <c r="E32" s="23">
        <v>229524575</v>
      </c>
      <c r="F32" s="23">
        <v>1271528497</v>
      </c>
    </row>
    <row r="33" spans="1:6" ht="15" customHeight="1" x14ac:dyDescent="0.3">
      <c r="A33" s="5" t="s">
        <v>71</v>
      </c>
      <c r="B33" s="5" t="s">
        <v>71</v>
      </c>
      <c r="C33" s="5" t="s">
        <v>71</v>
      </c>
      <c r="D33" s="23" t="s">
        <v>71</v>
      </c>
      <c r="E33" s="23" t="s">
        <v>71</v>
      </c>
      <c r="F33" s="23" t="s">
        <v>71</v>
      </c>
    </row>
    <row r="34" spans="1:6" ht="15" customHeight="1" x14ac:dyDescent="0.3">
      <c r="A34" s="5"/>
      <c r="B34" s="5"/>
      <c r="C34" s="5"/>
      <c r="D34" s="23"/>
      <c r="E34" s="23"/>
      <c r="F34" s="23"/>
    </row>
    <row r="35" spans="1:6" ht="15" customHeight="1" x14ac:dyDescent="0.3">
      <c r="A35" s="5" t="s">
        <v>40</v>
      </c>
      <c r="B35" s="5" t="s">
        <v>148</v>
      </c>
      <c r="C35" s="5" t="s">
        <v>140</v>
      </c>
      <c r="D35" s="23">
        <v>82500</v>
      </c>
      <c r="E35" s="23">
        <v>55000</v>
      </c>
      <c r="F35" s="23">
        <v>2475000</v>
      </c>
    </row>
    <row r="36" spans="1:6" ht="15" customHeight="1" x14ac:dyDescent="0.3">
      <c r="A36" s="5" t="s">
        <v>71</v>
      </c>
      <c r="B36" s="5" t="s">
        <v>71</v>
      </c>
      <c r="C36" s="5" t="s">
        <v>71</v>
      </c>
      <c r="D36" s="23" t="s">
        <v>71</v>
      </c>
      <c r="E36" s="23" t="s">
        <v>71</v>
      </c>
      <c r="F36" s="23" t="s">
        <v>71</v>
      </c>
    </row>
    <row r="37" spans="1:6" ht="15" customHeight="1" x14ac:dyDescent="0.3">
      <c r="A37" s="5"/>
      <c r="B37" s="5"/>
      <c r="C37" s="5"/>
      <c r="D37" s="23"/>
      <c r="E37" s="23"/>
      <c r="F37" s="23"/>
    </row>
    <row r="38" spans="1:6" ht="15" customHeight="1" x14ac:dyDescent="0.3">
      <c r="A38" s="8" t="s">
        <v>149</v>
      </c>
      <c r="B38" s="8" t="s">
        <v>150</v>
      </c>
      <c r="C38" s="8" t="s">
        <v>151</v>
      </c>
      <c r="D38" s="21">
        <v>-278255971</v>
      </c>
      <c r="E38" s="21">
        <v>-642944701</v>
      </c>
      <c r="F38" s="21">
        <v>-3037379256</v>
      </c>
    </row>
    <row r="39" spans="1:6" ht="15" customHeight="1" x14ac:dyDescent="0.3">
      <c r="A39" s="8" t="s">
        <v>152</v>
      </c>
      <c r="B39" s="8" t="s">
        <v>153</v>
      </c>
      <c r="C39" s="8" t="s">
        <v>154</v>
      </c>
      <c r="D39" s="21">
        <v>-1180997600</v>
      </c>
      <c r="E39" s="21">
        <v>23954784700</v>
      </c>
      <c r="F39" s="21">
        <v>55621479600</v>
      </c>
    </row>
    <row r="40" spans="1:6" ht="15" customHeight="1" x14ac:dyDescent="0.3">
      <c r="A40" s="5" t="s">
        <v>13</v>
      </c>
      <c r="B40" s="5" t="s">
        <v>155</v>
      </c>
      <c r="C40" s="5" t="s">
        <v>156</v>
      </c>
      <c r="D40" s="23">
        <v>-71663428</v>
      </c>
      <c r="E40" s="23">
        <v>16999773748</v>
      </c>
      <c r="F40" s="23">
        <v>35825580818</v>
      </c>
    </row>
    <row r="41" spans="1:6" ht="15" customHeight="1" x14ac:dyDescent="0.3">
      <c r="A41" s="5" t="s">
        <v>16</v>
      </c>
      <c r="B41" s="5" t="s">
        <v>157</v>
      </c>
      <c r="C41" s="5" t="s">
        <v>158</v>
      </c>
      <c r="D41" s="23">
        <v>-1109334172</v>
      </c>
      <c r="E41" s="23">
        <v>6955010952</v>
      </c>
      <c r="F41" s="23">
        <v>19795898782</v>
      </c>
    </row>
    <row r="42" spans="1:6" ht="15" customHeight="1" x14ac:dyDescent="0.3">
      <c r="A42" s="8" t="s">
        <v>159</v>
      </c>
      <c r="B42" s="8" t="s">
        <v>160</v>
      </c>
      <c r="C42" s="8" t="s">
        <v>161</v>
      </c>
      <c r="D42" s="21">
        <v>-1459253571</v>
      </c>
      <c r="E42" s="21">
        <v>23311839999</v>
      </c>
      <c r="F42" s="21">
        <v>52584100344</v>
      </c>
    </row>
    <row r="43" spans="1:6" ht="15" customHeight="1" x14ac:dyDescent="0.3">
      <c r="A43" s="8" t="s">
        <v>162</v>
      </c>
      <c r="B43" s="8" t="s">
        <v>163</v>
      </c>
      <c r="C43" s="8" t="s">
        <v>164</v>
      </c>
      <c r="D43" s="21">
        <v>238035957289</v>
      </c>
      <c r="E43" s="21">
        <v>243058162440</v>
      </c>
      <c r="F43" s="21">
        <v>320350715305</v>
      </c>
    </row>
    <row r="44" spans="1:6" ht="15" customHeight="1" x14ac:dyDescent="0.3">
      <c r="A44" s="8" t="s">
        <v>165</v>
      </c>
      <c r="B44" s="8" t="s">
        <v>166</v>
      </c>
      <c r="C44" s="8" t="s">
        <v>167</v>
      </c>
      <c r="D44" s="21">
        <v>10411222955</v>
      </c>
      <c r="E44" s="21">
        <v>-5022205151</v>
      </c>
      <c r="F44" s="21">
        <v>-71903535061</v>
      </c>
    </row>
    <row r="45" spans="1:6" ht="15" customHeight="1" x14ac:dyDescent="0.3">
      <c r="A45" s="5" t="s">
        <v>13</v>
      </c>
      <c r="B45" s="5" t="s">
        <v>168</v>
      </c>
      <c r="C45" s="5" t="s">
        <v>169</v>
      </c>
      <c r="D45" s="23">
        <v>-1459253571</v>
      </c>
      <c r="E45" s="23">
        <v>23311839999</v>
      </c>
      <c r="F45" s="23">
        <v>52584100344</v>
      </c>
    </row>
    <row r="46" spans="1:6" ht="15" customHeight="1" x14ac:dyDescent="0.3">
      <c r="A46" s="5" t="s">
        <v>16</v>
      </c>
      <c r="B46" s="5" t="s">
        <v>170</v>
      </c>
      <c r="C46" s="5" t="s">
        <v>171</v>
      </c>
      <c r="D46" s="23">
        <v>0</v>
      </c>
      <c r="E46" s="23">
        <v>0</v>
      </c>
      <c r="F46" s="23">
        <v>0</v>
      </c>
    </row>
    <row r="47" spans="1:6" ht="15" customHeight="1" x14ac:dyDescent="0.3">
      <c r="A47" s="5" t="s">
        <v>19</v>
      </c>
      <c r="B47" s="5" t="s">
        <v>172</v>
      </c>
      <c r="C47" s="5" t="s">
        <v>173</v>
      </c>
      <c r="D47" s="23">
        <v>11870476526</v>
      </c>
      <c r="E47" s="23">
        <v>-28334045150</v>
      </c>
      <c r="F47" s="23">
        <v>-124487635405</v>
      </c>
    </row>
    <row r="48" spans="1:6" ht="15" customHeight="1" x14ac:dyDescent="0.3">
      <c r="A48" s="8" t="s">
        <v>174</v>
      </c>
      <c r="B48" s="8" t="s">
        <v>175</v>
      </c>
      <c r="C48" s="8" t="s">
        <v>176</v>
      </c>
      <c r="D48" s="21">
        <v>248447180244</v>
      </c>
      <c r="E48" s="21">
        <v>238035957289</v>
      </c>
      <c r="F48" s="21">
        <v>248447180244</v>
      </c>
    </row>
    <row r="49" spans="1:6" ht="15" customHeight="1" x14ac:dyDescent="0.3">
      <c r="A49" s="8" t="s">
        <v>177</v>
      </c>
      <c r="B49" s="8" t="s">
        <v>178</v>
      </c>
      <c r="C49" s="8" t="s">
        <v>179</v>
      </c>
      <c r="D49" s="21">
        <v>0</v>
      </c>
      <c r="E49" s="21">
        <v>0</v>
      </c>
      <c r="F49" s="21">
        <v>0</v>
      </c>
    </row>
    <row r="50" spans="1:6" ht="15" customHeight="1" x14ac:dyDescent="0.3">
      <c r="A50" s="5" t="s">
        <v>1</v>
      </c>
      <c r="B50" s="5" t="s">
        <v>180</v>
      </c>
      <c r="C50" s="5" t="s">
        <v>181</v>
      </c>
      <c r="D50" s="26">
        <v>0</v>
      </c>
      <c r="E50" s="26">
        <v>0</v>
      </c>
      <c r="F50" s="26">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4"/>
  <sheetViews>
    <sheetView topLeftCell="B7" workbookViewId="0">
      <selection activeCell="D3" sqref="D3:G73"/>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8" customWidth="1"/>
    <col min="5" max="5" width="41.21875" style="18" customWidth="1"/>
    <col min="6" max="6" width="32.77734375" style="18" customWidth="1"/>
    <col min="7" max="7" width="29.77734375" style="18"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0" t="s">
        <v>311</v>
      </c>
      <c r="C2" s="40"/>
      <c r="D2" s="40"/>
      <c r="E2" s="40"/>
      <c r="F2" s="40"/>
      <c r="G2" s="40"/>
    </row>
    <row r="3" spans="1:7" ht="15" customHeight="1" x14ac:dyDescent="0.3">
      <c r="A3" s="15" t="s">
        <v>71</v>
      </c>
      <c r="B3" s="15" t="s">
        <v>71</v>
      </c>
      <c r="C3" s="15" t="s">
        <v>71</v>
      </c>
      <c r="D3" s="28" t="s">
        <v>71</v>
      </c>
      <c r="E3" s="29" t="s">
        <v>71</v>
      </c>
      <c r="F3" s="29" t="s">
        <v>71</v>
      </c>
      <c r="G3" s="30" t="s">
        <v>71</v>
      </c>
    </row>
    <row r="4" spans="1:7" ht="15" customHeight="1" x14ac:dyDescent="0.3">
      <c r="A4" s="15"/>
      <c r="B4" s="15" t="s">
        <v>185</v>
      </c>
      <c r="C4" s="15" t="s">
        <v>186</v>
      </c>
      <c r="D4" s="28"/>
      <c r="E4" s="29"/>
      <c r="F4" s="29"/>
      <c r="G4" s="30"/>
    </row>
    <row r="5" spans="1:7" ht="15" customHeight="1" x14ac:dyDescent="0.3">
      <c r="A5" s="14" t="s">
        <v>101</v>
      </c>
      <c r="B5" s="14" t="s">
        <v>312</v>
      </c>
      <c r="C5" s="14" t="s">
        <v>313</v>
      </c>
      <c r="D5" s="31"/>
      <c r="E5" s="32"/>
      <c r="F5" s="32"/>
      <c r="G5" s="33"/>
    </row>
    <row r="6" spans="1:7" ht="15" customHeight="1" x14ac:dyDescent="0.3">
      <c r="A6" s="15" t="s">
        <v>71</v>
      </c>
      <c r="B6" s="15" t="s">
        <v>71</v>
      </c>
      <c r="C6" s="15" t="s">
        <v>71</v>
      </c>
      <c r="D6" s="28" t="s">
        <v>71</v>
      </c>
      <c r="E6" s="29" t="s">
        <v>71</v>
      </c>
      <c r="F6" s="29" t="s">
        <v>71</v>
      </c>
      <c r="G6" s="30" t="s">
        <v>71</v>
      </c>
    </row>
    <row r="7" spans="1:7" ht="15" customHeight="1" x14ac:dyDescent="0.3">
      <c r="A7" s="15">
        <v>1</v>
      </c>
      <c r="B7" s="15" t="s">
        <v>351</v>
      </c>
      <c r="C7" s="15">
        <v>2246.1</v>
      </c>
      <c r="D7" s="28">
        <v>100</v>
      </c>
      <c r="E7" s="29">
        <v>25500</v>
      </c>
      <c r="F7" s="29">
        <v>2550000</v>
      </c>
      <c r="G7" s="30">
        <v>9.9171777162831095E-6</v>
      </c>
    </row>
    <row r="8" spans="1:7" ht="15" customHeight="1" x14ac:dyDescent="0.3">
      <c r="A8" s="15">
        <v>2</v>
      </c>
      <c r="B8" s="15" t="s">
        <v>352</v>
      </c>
      <c r="C8" s="15">
        <v>2246.1999999999998</v>
      </c>
      <c r="D8" s="28">
        <v>61351</v>
      </c>
      <c r="E8" s="29">
        <v>55900</v>
      </c>
      <c r="F8" s="29">
        <v>3429520900</v>
      </c>
      <c r="G8" s="30">
        <v>1.3337713038041999E-2</v>
      </c>
    </row>
    <row r="9" spans="1:7" ht="15" customHeight="1" x14ac:dyDescent="0.3">
      <c r="A9" s="15">
        <v>3</v>
      </c>
      <c r="B9" s="15" t="s">
        <v>353</v>
      </c>
      <c r="C9" s="15">
        <v>2246.3000000000002</v>
      </c>
      <c r="D9" s="28">
        <v>6300</v>
      </c>
      <c r="E9" s="29">
        <v>66900</v>
      </c>
      <c r="F9" s="29">
        <v>421470000</v>
      </c>
      <c r="G9" s="30">
        <v>1.63913446748308E-3</v>
      </c>
    </row>
    <row r="10" spans="1:7" ht="15" customHeight="1" x14ac:dyDescent="0.3">
      <c r="A10" s="15">
        <v>4</v>
      </c>
      <c r="B10" s="15" t="s">
        <v>354</v>
      </c>
      <c r="C10" s="15">
        <v>2246.4</v>
      </c>
      <c r="D10" s="28">
        <v>137100</v>
      </c>
      <c r="E10" s="29">
        <v>40000</v>
      </c>
      <c r="F10" s="29">
        <v>5484000000</v>
      </c>
      <c r="G10" s="30">
        <v>2.1327765723959401E-2</v>
      </c>
    </row>
    <row r="11" spans="1:7" ht="15" customHeight="1" x14ac:dyDescent="0.3">
      <c r="A11" s="15">
        <v>5</v>
      </c>
      <c r="B11" s="15" t="s">
        <v>355</v>
      </c>
      <c r="C11" s="15">
        <v>2246.5</v>
      </c>
      <c r="D11" s="28">
        <v>100</v>
      </c>
      <c r="E11" s="29">
        <v>55300</v>
      </c>
      <c r="F11" s="29">
        <v>5530000</v>
      </c>
      <c r="G11" s="30">
        <v>2.1506663831782601E-5</v>
      </c>
    </row>
    <row r="12" spans="1:7" ht="15" customHeight="1" x14ac:dyDescent="0.3">
      <c r="A12" s="15">
        <v>6</v>
      </c>
      <c r="B12" s="15" t="s">
        <v>356</v>
      </c>
      <c r="C12" s="15">
        <v>2246.6</v>
      </c>
      <c r="D12" s="28">
        <v>215400</v>
      </c>
      <c r="E12" s="29">
        <v>50800</v>
      </c>
      <c r="F12" s="29">
        <v>10942320000</v>
      </c>
      <c r="G12" s="30">
        <v>4.2555659634681997E-2</v>
      </c>
    </row>
    <row r="13" spans="1:7" ht="15" customHeight="1" x14ac:dyDescent="0.3">
      <c r="A13" s="15">
        <v>7</v>
      </c>
      <c r="B13" s="15" t="s">
        <v>357</v>
      </c>
      <c r="C13" s="15">
        <v>2246.6999999999998</v>
      </c>
      <c r="D13" s="28">
        <v>500</v>
      </c>
      <c r="E13" s="29">
        <v>91800</v>
      </c>
      <c r="F13" s="29">
        <v>45900000</v>
      </c>
      <c r="G13" s="30">
        <v>1.7850919889309601E-4</v>
      </c>
    </row>
    <row r="14" spans="1:7" ht="15" customHeight="1" x14ac:dyDescent="0.3">
      <c r="A14" s="15">
        <v>8</v>
      </c>
      <c r="B14" s="15" t="s">
        <v>358</v>
      </c>
      <c r="C14" s="15">
        <v>2246.8000000000002</v>
      </c>
      <c r="D14" s="28">
        <v>110414</v>
      </c>
      <c r="E14" s="29">
        <v>93000</v>
      </c>
      <c r="F14" s="29">
        <v>10268502000</v>
      </c>
      <c r="G14" s="30">
        <v>3.9935121260395501E-2</v>
      </c>
    </row>
    <row r="15" spans="1:7" ht="15" customHeight="1" x14ac:dyDescent="0.3">
      <c r="A15" s="15">
        <v>9</v>
      </c>
      <c r="B15" s="15" t="s">
        <v>359</v>
      </c>
      <c r="C15" s="15">
        <v>2246.9</v>
      </c>
      <c r="D15" s="28">
        <v>103</v>
      </c>
      <c r="E15" s="29">
        <v>60400</v>
      </c>
      <c r="F15" s="29">
        <v>6221200</v>
      </c>
      <c r="G15" s="30">
        <v>2.4194802356290399E-5</v>
      </c>
    </row>
    <row r="16" spans="1:7" ht="15" customHeight="1" x14ac:dyDescent="0.3">
      <c r="A16" s="15">
        <v>10</v>
      </c>
      <c r="B16" s="15" t="s">
        <v>360</v>
      </c>
      <c r="C16" s="27">
        <v>2246.1</v>
      </c>
      <c r="D16" s="28">
        <v>260700</v>
      </c>
      <c r="E16" s="29">
        <v>27700</v>
      </c>
      <c r="F16" s="29">
        <v>7221390000</v>
      </c>
      <c r="G16" s="30">
        <v>2.8084630583760699E-2</v>
      </c>
    </row>
    <row r="17" spans="1:7" ht="15" customHeight="1" x14ac:dyDescent="0.3">
      <c r="A17" s="15">
        <v>11</v>
      </c>
      <c r="B17" s="15" t="s">
        <v>361</v>
      </c>
      <c r="C17" s="15">
        <v>2246.11</v>
      </c>
      <c r="D17" s="28">
        <v>369500</v>
      </c>
      <c r="E17" s="29">
        <v>31000</v>
      </c>
      <c r="F17" s="29">
        <v>11454500000</v>
      </c>
      <c r="G17" s="30">
        <v>4.4547573392613699E-2</v>
      </c>
    </row>
    <row r="18" spans="1:7" ht="15" customHeight="1" x14ac:dyDescent="0.3">
      <c r="A18" s="15">
        <v>12</v>
      </c>
      <c r="B18" s="15" t="s">
        <v>362</v>
      </c>
      <c r="C18" s="15">
        <v>2246.12</v>
      </c>
      <c r="D18" s="28">
        <v>897412</v>
      </c>
      <c r="E18" s="29">
        <v>28150</v>
      </c>
      <c r="F18" s="29">
        <v>25262147800</v>
      </c>
      <c r="G18" s="30">
        <v>9.8246748716710006E-2</v>
      </c>
    </row>
    <row r="19" spans="1:7" ht="15" customHeight="1" x14ac:dyDescent="0.3">
      <c r="A19" s="15">
        <v>13</v>
      </c>
      <c r="B19" s="15" t="s">
        <v>363</v>
      </c>
      <c r="C19" s="15">
        <v>2246.13</v>
      </c>
      <c r="D19" s="28">
        <v>160100</v>
      </c>
      <c r="E19" s="29">
        <v>49500</v>
      </c>
      <c r="F19" s="29">
        <v>7924950000</v>
      </c>
      <c r="G19" s="30">
        <v>3.0820838252022701E-2</v>
      </c>
    </row>
    <row r="20" spans="1:7" ht="15" customHeight="1" x14ac:dyDescent="0.3">
      <c r="A20" s="15">
        <v>14</v>
      </c>
      <c r="B20" s="15" t="s">
        <v>364</v>
      </c>
      <c r="C20" s="15">
        <v>2246.14</v>
      </c>
      <c r="D20" s="28">
        <v>351320</v>
      </c>
      <c r="E20" s="29">
        <v>26200</v>
      </c>
      <c r="F20" s="29">
        <v>9204584000</v>
      </c>
      <c r="G20" s="30">
        <v>3.5797449149982799E-2</v>
      </c>
    </row>
    <row r="21" spans="1:7" ht="15" customHeight="1" x14ac:dyDescent="0.3">
      <c r="A21" s="15">
        <v>15</v>
      </c>
      <c r="B21" s="15" t="s">
        <v>365</v>
      </c>
      <c r="C21" s="15">
        <v>2246.15</v>
      </c>
      <c r="D21" s="28">
        <v>268000</v>
      </c>
      <c r="E21" s="29">
        <v>81000</v>
      </c>
      <c r="F21" s="29">
        <v>21708000000</v>
      </c>
      <c r="G21" s="30">
        <v>8.4424350535323003E-2</v>
      </c>
    </row>
    <row r="22" spans="1:7" ht="15" customHeight="1" x14ac:dyDescent="0.3">
      <c r="A22" s="15">
        <v>16</v>
      </c>
      <c r="B22" s="15" t="s">
        <v>366</v>
      </c>
      <c r="C22" s="15">
        <v>2246.16</v>
      </c>
      <c r="D22" s="28">
        <v>281200</v>
      </c>
      <c r="E22" s="29">
        <v>77700</v>
      </c>
      <c r="F22" s="29">
        <v>21849240000</v>
      </c>
      <c r="G22" s="30">
        <v>8.4973645508126097E-2</v>
      </c>
    </row>
    <row r="23" spans="1:7" ht="15" customHeight="1" x14ac:dyDescent="0.3">
      <c r="A23" s="15">
        <v>17</v>
      </c>
      <c r="B23" s="15" t="s">
        <v>367</v>
      </c>
      <c r="C23" s="15">
        <v>2246.17</v>
      </c>
      <c r="D23" s="28">
        <v>100</v>
      </c>
      <c r="E23" s="29">
        <v>34200</v>
      </c>
      <c r="F23" s="29">
        <v>3420000</v>
      </c>
      <c r="G23" s="30">
        <v>1.33006854077209E-5</v>
      </c>
    </row>
    <row r="24" spans="1:7" ht="15" customHeight="1" x14ac:dyDescent="0.3">
      <c r="A24" s="15">
        <v>18</v>
      </c>
      <c r="B24" s="15" t="s">
        <v>368</v>
      </c>
      <c r="C24" s="15">
        <v>2246.1799999999998</v>
      </c>
      <c r="D24" s="28">
        <v>100</v>
      </c>
      <c r="E24" s="29">
        <v>45200</v>
      </c>
      <c r="F24" s="29">
        <v>4520000</v>
      </c>
      <c r="G24" s="30">
        <v>1.7578683638274401E-5</v>
      </c>
    </row>
    <row r="25" spans="1:7" ht="15" customHeight="1" x14ac:dyDescent="0.3">
      <c r="A25" s="15">
        <v>19</v>
      </c>
      <c r="B25" s="15" t="s">
        <v>369</v>
      </c>
      <c r="C25" s="15">
        <v>2246.19</v>
      </c>
      <c r="D25" s="28">
        <v>72514</v>
      </c>
      <c r="E25" s="29">
        <v>16900</v>
      </c>
      <c r="F25" s="29">
        <v>1225486600</v>
      </c>
      <c r="G25" s="30">
        <v>4.7660268239700203E-3</v>
      </c>
    </row>
    <row r="26" spans="1:7" ht="15" customHeight="1" x14ac:dyDescent="0.3">
      <c r="A26" s="15">
        <v>20</v>
      </c>
      <c r="B26" s="15" t="s">
        <v>370</v>
      </c>
      <c r="C26" s="27">
        <v>2246.1999999999998</v>
      </c>
      <c r="D26" s="28">
        <v>100</v>
      </c>
      <c r="E26" s="29">
        <v>19300</v>
      </c>
      <c r="F26" s="29">
        <v>1930000</v>
      </c>
      <c r="G26" s="30">
        <v>7.50594234997114E-6</v>
      </c>
    </row>
    <row r="27" spans="1:7" ht="15" customHeight="1" x14ac:dyDescent="0.3">
      <c r="A27" s="15">
        <v>21</v>
      </c>
      <c r="B27" s="15" t="s">
        <v>371</v>
      </c>
      <c r="C27" s="15">
        <v>2246.21</v>
      </c>
      <c r="D27" s="28">
        <v>255300</v>
      </c>
      <c r="E27" s="29">
        <v>38550</v>
      </c>
      <c r="F27" s="29">
        <v>9841815000</v>
      </c>
      <c r="G27" s="30">
        <v>3.8275697414031702E-2</v>
      </c>
    </row>
    <row r="28" spans="1:7" ht="15" customHeight="1" x14ac:dyDescent="0.3">
      <c r="A28" s="15">
        <v>22</v>
      </c>
      <c r="B28" s="15" t="s">
        <v>372</v>
      </c>
      <c r="C28" s="15">
        <v>2246.2199999999998</v>
      </c>
      <c r="D28" s="28">
        <v>201900</v>
      </c>
      <c r="E28" s="29">
        <v>56900</v>
      </c>
      <c r="F28" s="29">
        <v>11488110000</v>
      </c>
      <c r="G28" s="30">
        <v>4.4678285684003602E-2</v>
      </c>
    </row>
    <row r="29" spans="1:7" ht="15" customHeight="1" x14ac:dyDescent="0.3">
      <c r="A29" s="15">
        <v>23</v>
      </c>
      <c r="B29" s="15" t="s">
        <v>373</v>
      </c>
      <c r="C29" s="15">
        <v>2246.23</v>
      </c>
      <c r="D29" s="28">
        <v>16100</v>
      </c>
      <c r="E29" s="29">
        <v>18850</v>
      </c>
      <c r="F29" s="29">
        <v>303485000</v>
      </c>
      <c r="G29" s="30">
        <v>1.18028026636321E-3</v>
      </c>
    </row>
    <row r="30" spans="1:7" ht="15" customHeight="1" x14ac:dyDescent="0.3">
      <c r="A30" s="15">
        <v>24</v>
      </c>
      <c r="B30" s="15" t="s">
        <v>374</v>
      </c>
      <c r="C30" s="15">
        <v>2246.2399999999998</v>
      </c>
      <c r="D30" s="28">
        <v>166687</v>
      </c>
      <c r="E30" s="29">
        <v>62000</v>
      </c>
      <c r="F30" s="29">
        <v>10334594000</v>
      </c>
      <c r="G30" s="30">
        <v>4.0192158950444402E-2</v>
      </c>
    </row>
    <row r="31" spans="1:7" ht="15" customHeight="1" x14ac:dyDescent="0.3">
      <c r="A31" s="15">
        <v>25</v>
      </c>
      <c r="B31" s="15" t="s">
        <v>375</v>
      </c>
      <c r="C31" s="15">
        <v>2246.25</v>
      </c>
      <c r="D31" s="28">
        <v>100300</v>
      </c>
      <c r="E31" s="29">
        <v>103000</v>
      </c>
      <c r="F31" s="29">
        <v>10330900000</v>
      </c>
      <c r="G31" s="30">
        <v>4.0177792654568299E-2</v>
      </c>
    </row>
    <row r="32" spans="1:7" ht="15" customHeight="1" x14ac:dyDescent="0.3">
      <c r="A32" s="15">
        <v>26</v>
      </c>
      <c r="B32" s="15" t="s">
        <v>376</v>
      </c>
      <c r="C32" s="15">
        <v>2246.2600000000002</v>
      </c>
      <c r="D32" s="28">
        <v>23414</v>
      </c>
      <c r="E32" s="29">
        <v>19900</v>
      </c>
      <c r="F32" s="29">
        <v>465938600</v>
      </c>
      <c r="G32" s="30">
        <v>1.81207682395143E-3</v>
      </c>
    </row>
    <row r="33" spans="1:7" ht="15" customHeight="1" x14ac:dyDescent="0.3">
      <c r="A33" s="15">
        <v>27</v>
      </c>
      <c r="B33" s="15" t="s">
        <v>377</v>
      </c>
      <c r="C33" s="15">
        <v>2246.27</v>
      </c>
      <c r="D33" s="28">
        <v>143600</v>
      </c>
      <c r="E33" s="29">
        <v>174900</v>
      </c>
      <c r="F33" s="29">
        <v>25115640000</v>
      </c>
      <c r="G33" s="30">
        <v>9.7676966799289694E-2</v>
      </c>
    </row>
    <row r="34" spans="1:7" ht="15" customHeight="1" x14ac:dyDescent="0.3">
      <c r="A34" s="15">
        <v>28</v>
      </c>
      <c r="B34" s="15" t="s">
        <v>378</v>
      </c>
      <c r="C34" s="15">
        <v>2246.2800000000002</v>
      </c>
      <c r="D34" s="28">
        <v>72900</v>
      </c>
      <c r="E34" s="29">
        <v>129600</v>
      </c>
      <c r="F34" s="29">
        <v>9447840000</v>
      </c>
      <c r="G34" s="30">
        <v>3.6743493456865998E-2</v>
      </c>
    </row>
    <row r="35" spans="1:7" ht="15" customHeight="1" x14ac:dyDescent="0.3">
      <c r="A35" s="15">
        <v>29</v>
      </c>
      <c r="B35" s="15" t="s">
        <v>379</v>
      </c>
      <c r="C35" s="15">
        <v>2246.29</v>
      </c>
      <c r="D35" s="28">
        <v>100</v>
      </c>
      <c r="E35" s="29">
        <v>60000</v>
      </c>
      <c r="F35" s="29">
        <v>6000000</v>
      </c>
      <c r="G35" s="30">
        <v>2.33345358030191E-5</v>
      </c>
    </row>
    <row r="36" spans="1:7" ht="15" customHeight="1" x14ac:dyDescent="0.3">
      <c r="A36" s="15">
        <v>30</v>
      </c>
      <c r="B36" s="15" t="s">
        <v>380</v>
      </c>
      <c r="C36" s="27">
        <v>2246.3000000000002</v>
      </c>
      <c r="D36" s="28">
        <v>356500</v>
      </c>
      <c r="E36" s="29">
        <v>31100</v>
      </c>
      <c r="F36" s="29">
        <v>11087150000</v>
      </c>
      <c r="G36" s="30">
        <v>4.31189164380738E-2</v>
      </c>
    </row>
    <row r="37" spans="1:7" ht="15" customHeight="1" x14ac:dyDescent="0.3">
      <c r="A37" s="15">
        <v>31</v>
      </c>
      <c r="B37" s="15" t="s">
        <v>381</v>
      </c>
      <c r="C37" s="15">
        <v>2246.31</v>
      </c>
      <c r="D37" s="28">
        <v>26500</v>
      </c>
      <c r="E37" s="29">
        <v>32100</v>
      </c>
      <c r="F37" s="29">
        <v>850650000</v>
      </c>
      <c r="G37" s="30">
        <v>3.30825381347303E-3</v>
      </c>
    </row>
    <row r="38" spans="1:7" ht="15" customHeight="1" x14ac:dyDescent="0.3">
      <c r="A38" s="15" t="s">
        <v>1</v>
      </c>
      <c r="B38" s="15" t="s">
        <v>185</v>
      </c>
      <c r="C38" s="15" t="s">
        <v>314</v>
      </c>
      <c r="D38" s="28"/>
      <c r="E38" s="29"/>
      <c r="F38" s="29">
        <v>225738305100</v>
      </c>
      <c r="G38" s="30">
        <v>0.877916427078133</v>
      </c>
    </row>
    <row r="39" spans="1:7" ht="15" customHeight="1" x14ac:dyDescent="0.3">
      <c r="A39" s="14" t="s">
        <v>315</v>
      </c>
      <c r="B39" s="14" t="s">
        <v>316</v>
      </c>
      <c r="C39" s="14" t="s">
        <v>317</v>
      </c>
      <c r="D39" s="31"/>
      <c r="E39" s="32"/>
      <c r="F39" s="32"/>
      <c r="G39" s="33"/>
    </row>
    <row r="40" spans="1:7" ht="15" customHeight="1" x14ac:dyDescent="0.3">
      <c r="A40" s="15" t="s">
        <v>71</v>
      </c>
      <c r="B40" s="15" t="s">
        <v>71</v>
      </c>
      <c r="C40" s="15" t="s">
        <v>71</v>
      </c>
      <c r="D40" s="28" t="s">
        <v>71</v>
      </c>
      <c r="E40" s="29" t="s">
        <v>71</v>
      </c>
      <c r="F40" s="29" t="s">
        <v>71</v>
      </c>
      <c r="G40" s="30" t="s">
        <v>71</v>
      </c>
    </row>
    <row r="41" spans="1:7" ht="15" customHeight="1" x14ac:dyDescent="0.3">
      <c r="A41" s="15" t="s">
        <v>1</v>
      </c>
      <c r="B41" s="15" t="s">
        <v>185</v>
      </c>
      <c r="C41" s="15" t="s">
        <v>318</v>
      </c>
      <c r="D41" s="28"/>
      <c r="E41" s="29"/>
      <c r="F41" s="29">
        <v>0</v>
      </c>
      <c r="G41" s="30">
        <v>0</v>
      </c>
    </row>
    <row r="42" spans="1:7" ht="15" customHeight="1" x14ac:dyDescent="0.3">
      <c r="A42" s="14" t="s">
        <v>149</v>
      </c>
      <c r="B42" s="14" t="s">
        <v>319</v>
      </c>
      <c r="C42" s="14" t="s">
        <v>320</v>
      </c>
      <c r="D42" s="31"/>
      <c r="E42" s="32"/>
      <c r="F42" s="32"/>
      <c r="G42" s="33"/>
    </row>
    <row r="43" spans="1:7" ht="15" customHeight="1" x14ac:dyDescent="0.3">
      <c r="A43" s="15" t="s">
        <v>71</v>
      </c>
      <c r="B43" s="15" t="s">
        <v>71</v>
      </c>
      <c r="C43" s="15" t="s">
        <v>71</v>
      </c>
      <c r="D43" s="28" t="s">
        <v>71</v>
      </c>
      <c r="E43" s="29" t="s">
        <v>71</v>
      </c>
      <c r="F43" s="29" t="s">
        <v>71</v>
      </c>
      <c r="G43" s="30" t="s">
        <v>71</v>
      </c>
    </row>
    <row r="44" spans="1:7" ht="15" customHeight="1" x14ac:dyDescent="0.3">
      <c r="A44" s="15">
        <v>1</v>
      </c>
      <c r="B44" s="20" t="s">
        <v>382</v>
      </c>
      <c r="C44" s="15">
        <v>2251.1</v>
      </c>
      <c r="D44" s="28"/>
      <c r="E44" s="29"/>
      <c r="F44" s="29">
        <v>0</v>
      </c>
      <c r="G44" s="30">
        <v>0</v>
      </c>
    </row>
    <row r="45" spans="1:7" ht="15" customHeight="1" x14ac:dyDescent="0.3">
      <c r="A45" s="15">
        <v>2</v>
      </c>
      <c r="B45" s="20" t="s">
        <v>383</v>
      </c>
      <c r="C45" s="15">
        <v>2251.1999999999998</v>
      </c>
      <c r="D45" s="28"/>
      <c r="E45" s="29"/>
      <c r="F45" s="29">
        <v>0</v>
      </c>
      <c r="G45" s="30">
        <v>0</v>
      </c>
    </row>
    <row r="46" spans="1:7" ht="15" customHeight="1" x14ac:dyDescent="0.3">
      <c r="A46" s="15" t="s">
        <v>1</v>
      </c>
      <c r="B46" s="15" t="s">
        <v>185</v>
      </c>
      <c r="C46" s="15" t="s">
        <v>321</v>
      </c>
      <c r="D46" s="28"/>
      <c r="E46" s="29"/>
      <c r="F46" s="29">
        <v>0</v>
      </c>
      <c r="G46" s="30">
        <v>0</v>
      </c>
    </row>
    <row r="47" spans="1:7" ht="15" customHeight="1" x14ac:dyDescent="0.3">
      <c r="A47" s="14" t="s">
        <v>322</v>
      </c>
      <c r="B47" s="14" t="s">
        <v>323</v>
      </c>
      <c r="C47" s="14" t="s">
        <v>324</v>
      </c>
      <c r="D47" s="31"/>
      <c r="E47" s="32"/>
      <c r="F47" s="32"/>
      <c r="G47" s="33"/>
    </row>
    <row r="48" spans="1:7" ht="15" customHeight="1" x14ac:dyDescent="0.3">
      <c r="A48" s="15" t="s">
        <v>71</v>
      </c>
      <c r="B48" s="15" t="s">
        <v>71</v>
      </c>
      <c r="C48" s="15" t="s">
        <v>71</v>
      </c>
      <c r="D48" s="28" t="s">
        <v>71</v>
      </c>
      <c r="E48" s="29" t="s">
        <v>71</v>
      </c>
      <c r="F48" s="29" t="s">
        <v>71</v>
      </c>
      <c r="G48" s="30" t="s">
        <v>71</v>
      </c>
    </row>
    <row r="49" spans="1:7" ht="15" customHeight="1" x14ac:dyDescent="0.3">
      <c r="A49" s="15">
        <v>1</v>
      </c>
      <c r="B49" s="20" t="s">
        <v>384</v>
      </c>
      <c r="C49" s="15">
        <v>2253.1</v>
      </c>
      <c r="D49" s="28"/>
      <c r="E49" s="29"/>
      <c r="F49" s="29">
        <v>0</v>
      </c>
      <c r="G49" s="30">
        <v>0</v>
      </c>
    </row>
    <row r="50" spans="1:7" ht="15" customHeight="1" x14ac:dyDescent="0.3">
      <c r="A50" s="15">
        <v>2</v>
      </c>
      <c r="B50" s="20" t="s">
        <v>385</v>
      </c>
      <c r="C50" s="15">
        <v>2253.1999999999998</v>
      </c>
      <c r="D50" s="28"/>
      <c r="E50" s="29"/>
      <c r="F50" s="29">
        <v>0</v>
      </c>
      <c r="G50" s="30">
        <v>0</v>
      </c>
    </row>
    <row r="51" spans="1:7" ht="15" customHeight="1" x14ac:dyDescent="0.3">
      <c r="A51" s="15" t="s">
        <v>1</v>
      </c>
      <c r="B51" s="15" t="s">
        <v>185</v>
      </c>
      <c r="C51" s="15" t="s">
        <v>325</v>
      </c>
      <c r="D51" s="28"/>
      <c r="E51" s="29"/>
      <c r="F51" s="29">
        <v>0</v>
      </c>
      <c r="G51" s="30">
        <v>0</v>
      </c>
    </row>
    <row r="52" spans="1:7" ht="15" customHeight="1" x14ac:dyDescent="0.3">
      <c r="A52" s="15" t="s">
        <v>1</v>
      </c>
      <c r="B52" s="15" t="s">
        <v>326</v>
      </c>
      <c r="C52" s="15" t="s">
        <v>327</v>
      </c>
      <c r="D52" s="28"/>
      <c r="E52" s="29"/>
      <c r="F52" s="29">
        <v>225738305100</v>
      </c>
      <c r="G52" s="30">
        <v>0.877916427078133</v>
      </c>
    </row>
    <row r="53" spans="1:7" ht="15" customHeight="1" x14ac:dyDescent="0.3">
      <c r="A53" s="14" t="s">
        <v>328</v>
      </c>
      <c r="B53" s="14" t="s">
        <v>329</v>
      </c>
      <c r="C53" s="14" t="s">
        <v>330</v>
      </c>
      <c r="D53" s="31"/>
      <c r="E53" s="32"/>
      <c r="F53" s="32"/>
      <c r="G53" s="33"/>
    </row>
    <row r="54" spans="1:7" ht="15" customHeight="1" x14ac:dyDescent="0.3">
      <c r="A54" s="15" t="s">
        <v>71</v>
      </c>
      <c r="B54" s="15" t="s">
        <v>71</v>
      </c>
      <c r="C54" s="15" t="s">
        <v>71</v>
      </c>
      <c r="D54" s="28" t="s">
        <v>71</v>
      </c>
      <c r="E54" s="29" t="s">
        <v>71</v>
      </c>
      <c r="F54" s="29" t="s">
        <v>71</v>
      </c>
      <c r="G54" s="30" t="s">
        <v>71</v>
      </c>
    </row>
    <row r="55" spans="1:7" ht="15" customHeight="1" x14ac:dyDescent="0.3">
      <c r="A55" s="15">
        <v>1</v>
      </c>
      <c r="B55" s="20" t="s">
        <v>386</v>
      </c>
      <c r="C55" s="15">
        <v>2256.1</v>
      </c>
      <c r="D55" s="28"/>
      <c r="E55" s="29"/>
      <c r="F55" s="29">
        <v>255510000</v>
      </c>
      <c r="G55" s="30">
        <v>9.9370120717156792E-4</v>
      </c>
    </row>
    <row r="56" spans="1:7" ht="15" customHeight="1" x14ac:dyDescent="0.3">
      <c r="A56" s="15">
        <v>2</v>
      </c>
      <c r="B56" s="20" t="s">
        <v>387</v>
      </c>
      <c r="C56" s="15">
        <v>2256.1999999999998</v>
      </c>
      <c r="D56" s="28"/>
      <c r="E56" s="29"/>
      <c r="F56" s="29">
        <v>0</v>
      </c>
      <c r="G56" s="30">
        <v>0</v>
      </c>
    </row>
    <row r="57" spans="1:7" ht="15" customHeight="1" x14ac:dyDescent="0.3">
      <c r="A57" s="15">
        <v>3</v>
      </c>
      <c r="B57" s="20" t="s">
        <v>388</v>
      </c>
      <c r="C57" s="15">
        <v>2256.3000000000002</v>
      </c>
      <c r="D57" s="28"/>
      <c r="E57" s="29"/>
      <c r="F57" s="29">
        <v>0</v>
      </c>
      <c r="G57" s="30">
        <v>0</v>
      </c>
    </row>
    <row r="58" spans="1:7" ht="15" customHeight="1" x14ac:dyDescent="0.3">
      <c r="A58" s="15">
        <v>4</v>
      </c>
      <c r="B58" s="20" t="s">
        <v>389</v>
      </c>
      <c r="C58" s="15">
        <v>2256.4</v>
      </c>
      <c r="D58" s="28"/>
      <c r="E58" s="29"/>
      <c r="F58" s="29">
        <v>0</v>
      </c>
      <c r="G58" s="30">
        <v>0</v>
      </c>
    </row>
    <row r="59" spans="1:7" ht="15" customHeight="1" x14ac:dyDescent="0.3">
      <c r="A59" s="15">
        <v>5</v>
      </c>
      <c r="B59" s="20" t="s">
        <v>390</v>
      </c>
      <c r="C59" s="15">
        <v>2256.5</v>
      </c>
      <c r="D59" s="28"/>
      <c r="E59" s="29"/>
      <c r="F59" s="29">
        <v>0</v>
      </c>
      <c r="G59" s="30">
        <v>0</v>
      </c>
    </row>
    <row r="60" spans="1:7" ht="15" customHeight="1" x14ac:dyDescent="0.3">
      <c r="A60" s="15">
        <v>6</v>
      </c>
      <c r="B60" s="20" t="s">
        <v>391</v>
      </c>
      <c r="C60" s="15">
        <v>2256.6</v>
      </c>
      <c r="D60" s="28"/>
      <c r="E60" s="29"/>
      <c r="F60" s="29">
        <v>0</v>
      </c>
      <c r="G60" s="30">
        <v>0</v>
      </c>
    </row>
    <row r="61" spans="1:7" ht="15" customHeight="1" x14ac:dyDescent="0.3">
      <c r="A61" s="15">
        <v>7</v>
      </c>
      <c r="B61" s="20" t="s">
        <v>392</v>
      </c>
      <c r="C61" s="15">
        <v>2256.6999999999998</v>
      </c>
      <c r="D61" s="28"/>
      <c r="E61" s="29"/>
      <c r="F61" s="29">
        <v>0</v>
      </c>
      <c r="G61" s="30">
        <v>0</v>
      </c>
    </row>
    <row r="62" spans="1:7" ht="15" customHeight="1" x14ac:dyDescent="0.3">
      <c r="A62" s="15" t="s">
        <v>1</v>
      </c>
      <c r="B62" s="15" t="s">
        <v>185</v>
      </c>
      <c r="C62" s="15" t="s">
        <v>331</v>
      </c>
      <c r="D62" s="28"/>
      <c r="E62" s="29"/>
      <c r="F62" s="29">
        <v>255510000</v>
      </c>
      <c r="G62" s="30">
        <v>9.9370120717156792E-4</v>
      </c>
    </row>
    <row r="63" spans="1:7" ht="15" customHeight="1" x14ac:dyDescent="0.3">
      <c r="A63" s="14" t="s">
        <v>332</v>
      </c>
      <c r="B63" s="14" t="s">
        <v>69</v>
      </c>
      <c r="C63" s="14" t="s">
        <v>333</v>
      </c>
      <c r="D63" s="31"/>
      <c r="E63" s="32"/>
      <c r="F63" s="32"/>
      <c r="G63" s="33"/>
    </row>
    <row r="64" spans="1:7" ht="15" customHeight="1" x14ac:dyDescent="0.3">
      <c r="A64" s="15" t="s">
        <v>1</v>
      </c>
      <c r="B64" s="15" t="s">
        <v>334</v>
      </c>
      <c r="C64" s="15" t="s">
        <v>335</v>
      </c>
      <c r="D64" s="28"/>
      <c r="E64" s="29"/>
      <c r="F64" s="29">
        <v>31135791019</v>
      </c>
      <c r="G64" s="30">
        <v>0.121089871714696</v>
      </c>
    </row>
    <row r="65" spans="1:7" ht="15" customHeight="1" x14ac:dyDescent="0.3">
      <c r="A65" s="15" t="s">
        <v>71</v>
      </c>
      <c r="B65" s="15" t="s">
        <v>71</v>
      </c>
      <c r="C65" s="15" t="s">
        <v>71</v>
      </c>
      <c r="D65" s="28" t="s">
        <v>71</v>
      </c>
      <c r="E65" s="29" t="s">
        <v>71</v>
      </c>
      <c r="F65" s="29" t="s">
        <v>71</v>
      </c>
      <c r="G65" s="30" t="s">
        <v>71</v>
      </c>
    </row>
    <row r="66" spans="1:7" ht="15" customHeight="1" x14ac:dyDescent="0.3">
      <c r="A66" s="15">
        <v>1.1000000000000001</v>
      </c>
      <c r="B66" s="20" t="s">
        <v>393</v>
      </c>
      <c r="C66" s="15">
        <v>2259.1</v>
      </c>
      <c r="D66" s="28"/>
      <c r="E66" s="29"/>
      <c r="F66" s="29">
        <v>31135791019</v>
      </c>
      <c r="G66" s="30">
        <v>0.121089871714696</v>
      </c>
    </row>
    <row r="67" spans="1:7" ht="15" customHeight="1" x14ac:dyDescent="0.3">
      <c r="A67" s="15">
        <v>1.2</v>
      </c>
      <c r="B67" s="20" t="s">
        <v>394</v>
      </c>
      <c r="C67" s="15">
        <v>2259.1999999999998</v>
      </c>
      <c r="D67" s="28"/>
      <c r="E67" s="29"/>
      <c r="F67" s="29">
        <v>0</v>
      </c>
      <c r="G67" s="30">
        <v>0</v>
      </c>
    </row>
    <row r="68" spans="1:7" ht="15" customHeight="1" x14ac:dyDescent="0.3">
      <c r="A68" s="15" t="s">
        <v>1</v>
      </c>
      <c r="B68" s="15" t="s">
        <v>72</v>
      </c>
      <c r="C68" s="15" t="s">
        <v>336</v>
      </c>
      <c r="D68" s="28"/>
      <c r="E68" s="29"/>
      <c r="F68" s="29">
        <v>0</v>
      </c>
      <c r="G68" s="30">
        <v>0</v>
      </c>
    </row>
    <row r="69" spans="1:7" ht="15" customHeight="1" x14ac:dyDescent="0.3">
      <c r="A69" s="15" t="s">
        <v>71</v>
      </c>
      <c r="B69" s="15" t="s">
        <v>71</v>
      </c>
      <c r="C69" s="15" t="s">
        <v>71</v>
      </c>
      <c r="D69" s="28" t="s">
        <v>71</v>
      </c>
      <c r="E69" s="29" t="s">
        <v>71</v>
      </c>
      <c r="F69" s="29" t="s">
        <v>71</v>
      </c>
      <c r="G69" s="30" t="s">
        <v>71</v>
      </c>
    </row>
    <row r="70" spans="1:7" ht="15" customHeight="1" x14ac:dyDescent="0.3">
      <c r="A70" s="15" t="s">
        <v>1</v>
      </c>
      <c r="B70" s="15"/>
      <c r="C70" s="15"/>
      <c r="D70" s="34" t="s">
        <v>1</v>
      </c>
      <c r="E70" s="35" t="s">
        <v>1</v>
      </c>
      <c r="F70" s="35"/>
      <c r="G70" s="30"/>
    </row>
    <row r="71" spans="1:7" ht="15" customHeight="1" x14ac:dyDescent="0.3">
      <c r="A71" s="15">
        <v>3</v>
      </c>
      <c r="B71" s="20" t="s">
        <v>395</v>
      </c>
      <c r="C71" s="15">
        <v>2261.1</v>
      </c>
      <c r="D71" s="34"/>
      <c r="E71" s="35"/>
      <c r="F71" s="35">
        <v>0</v>
      </c>
      <c r="G71" s="30">
        <v>0</v>
      </c>
    </row>
    <row r="72" spans="1:7" ht="15" customHeight="1" x14ac:dyDescent="0.3">
      <c r="A72" s="15" t="s">
        <v>1</v>
      </c>
      <c r="B72" s="15" t="s">
        <v>185</v>
      </c>
      <c r="C72" s="15" t="s">
        <v>337</v>
      </c>
      <c r="D72" s="28"/>
      <c r="E72" s="29"/>
      <c r="F72" s="29">
        <v>31135791019</v>
      </c>
      <c r="G72" s="30">
        <v>0.121089871714696</v>
      </c>
    </row>
    <row r="73" spans="1:7" ht="15" customHeight="1" x14ac:dyDescent="0.3">
      <c r="A73" s="14" t="s">
        <v>165</v>
      </c>
      <c r="B73" s="14" t="s">
        <v>338</v>
      </c>
      <c r="C73" s="14" t="s">
        <v>339</v>
      </c>
      <c r="D73" s="31"/>
      <c r="E73" s="32"/>
      <c r="F73" s="32">
        <v>257129606119</v>
      </c>
      <c r="G73" s="33">
        <v>1</v>
      </c>
    </row>
    <row r="74" spans="1:7" ht="15.6" x14ac:dyDescent="0.3">
      <c r="A74" s="16" t="s">
        <v>1</v>
      </c>
      <c r="B74" s="16" t="s">
        <v>1</v>
      </c>
      <c r="C74" s="16" t="s">
        <v>1</v>
      </c>
      <c r="D74" s="17" t="s">
        <v>1</v>
      </c>
      <c r="E74" s="17" t="s">
        <v>1</v>
      </c>
      <c r="F74" s="17" t="s">
        <v>1</v>
      </c>
      <c r="G74"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G1"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1" t="s">
        <v>10</v>
      </c>
      <c r="B1" s="41" t="s">
        <v>187</v>
      </c>
      <c r="C1" s="41" t="s">
        <v>188</v>
      </c>
      <c r="D1" s="41" t="s">
        <v>189</v>
      </c>
      <c r="E1" s="41" t="s">
        <v>190</v>
      </c>
      <c r="F1" s="41" t="s">
        <v>191</v>
      </c>
      <c r="G1" s="41" t="s">
        <v>192</v>
      </c>
      <c r="H1" s="41"/>
      <c r="I1" s="41" t="s">
        <v>193</v>
      </c>
      <c r="J1" s="41"/>
    </row>
    <row r="2" spans="1:10" ht="15" customHeight="1" x14ac:dyDescent="0.25">
      <c r="A2" s="41"/>
      <c r="B2" s="41"/>
      <c r="C2" s="41"/>
      <c r="D2" s="41"/>
      <c r="E2" s="41"/>
      <c r="F2" s="41"/>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9">
        <v>0</v>
      </c>
      <c r="I6" s="8"/>
      <c r="J6" s="19">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9">
        <v>0</v>
      </c>
      <c r="I10" s="8"/>
      <c r="J10" s="19">
        <v>0</v>
      </c>
    </row>
    <row r="11" spans="1:10" ht="15" customHeight="1" x14ac:dyDescent="0.3">
      <c r="A11" s="8" t="s">
        <v>201</v>
      </c>
      <c r="B11" s="8" t="s">
        <v>202</v>
      </c>
      <c r="C11" s="8" t="s">
        <v>1</v>
      </c>
      <c r="D11" s="8" t="s">
        <v>1</v>
      </c>
      <c r="E11" s="8" t="s">
        <v>1</v>
      </c>
      <c r="F11" s="8" t="s">
        <v>1</v>
      </c>
      <c r="G11" s="8"/>
      <c r="H11" s="19">
        <v>0</v>
      </c>
      <c r="I11" s="8"/>
      <c r="J11" s="19">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9">
        <v>0</v>
      </c>
      <c r="I15" s="8"/>
      <c r="J15" s="19">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9">
        <v>0</v>
      </c>
      <c r="I19" s="8"/>
      <c r="J19" s="19">
        <v>0</v>
      </c>
    </row>
    <row r="20" spans="1:10" ht="15" customHeight="1" x14ac:dyDescent="0.3">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opLeftCell="B16"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1"/>
      <c r="E2" s="21"/>
    </row>
    <row r="3" spans="1:5" ht="15" customHeight="1" x14ac:dyDescent="0.3">
      <c r="A3" s="5" t="s">
        <v>13</v>
      </c>
      <c r="B3" s="5" t="s">
        <v>212</v>
      </c>
      <c r="C3" s="5" t="s">
        <v>213</v>
      </c>
      <c r="D3" s="26">
        <v>1.1836616471622499E-2</v>
      </c>
      <c r="E3" s="26">
        <v>1.22312150283147E-2</v>
      </c>
    </row>
    <row r="4" spans="1:5" ht="15" customHeight="1" x14ac:dyDescent="0.3">
      <c r="A4" s="5" t="s">
        <v>16</v>
      </c>
      <c r="B4" s="5" t="s">
        <v>214</v>
      </c>
      <c r="C4" s="5" t="s">
        <v>215</v>
      </c>
      <c r="D4" s="26">
        <v>1.6243762499789901E-3</v>
      </c>
      <c r="E4" s="26">
        <v>2.04582026706131E-3</v>
      </c>
    </row>
    <row r="5" spans="1:5" ht="15" customHeight="1" x14ac:dyDescent="0.3">
      <c r="A5" s="5" t="s">
        <v>19</v>
      </c>
      <c r="B5" s="5" t="s">
        <v>216</v>
      </c>
      <c r="C5" s="5" t="s">
        <v>217</v>
      </c>
      <c r="D5" s="26">
        <v>4.0489123291240301E-3</v>
      </c>
      <c r="E5" s="26">
        <v>4.0529175582320201E-3</v>
      </c>
    </row>
    <row r="6" spans="1:5" ht="15" customHeight="1" x14ac:dyDescent="0.3">
      <c r="A6" s="5" t="s">
        <v>22</v>
      </c>
      <c r="B6" s="5" t="s">
        <v>218</v>
      </c>
      <c r="C6" s="5" t="s">
        <v>219</v>
      </c>
      <c r="D6" s="26">
        <v>9.6569839042809098E-4</v>
      </c>
      <c r="E6" s="26">
        <v>9.9682827606822596E-4</v>
      </c>
    </row>
    <row r="7" spans="1:5" ht="15" customHeight="1" x14ac:dyDescent="0.3">
      <c r="A7" s="5" t="s">
        <v>25</v>
      </c>
      <c r="B7" s="5" t="s">
        <v>220</v>
      </c>
      <c r="C7" s="5" t="s">
        <v>221</v>
      </c>
      <c r="D7" s="23"/>
      <c r="E7" s="23"/>
    </row>
    <row r="8" spans="1:5" ht="15" customHeight="1" x14ac:dyDescent="0.3">
      <c r="A8" s="5" t="s">
        <v>28</v>
      </c>
      <c r="B8" s="5" t="s">
        <v>222</v>
      </c>
      <c r="C8" s="5" t="s">
        <v>223</v>
      </c>
      <c r="D8" s="23"/>
      <c r="E8" s="23"/>
    </row>
    <row r="9" spans="1:5" ht="15" customHeight="1" x14ac:dyDescent="0.3">
      <c r="A9" s="5" t="s">
        <v>31</v>
      </c>
      <c r="B9" s="5" t="s">
        <v>224</v>
      </c>
      <c r="C9" s="5" t="s">
        <v>225</v>
      </c>
      <c r="D9" s="26">
        <v>1.50219751847625E-3</v>
      </c>
      <c r="E9" s="26">
        <v>1.50060166288115E-3</v>
      </c>
    </row>
    <row r="10" spans="1:5" ht="15" customHeight="1" x14ac:dyDescent="0.3">
      <c r="A10" s="5" t="s">
        <v>34</v>
      </c>
      <c r="B10" s="5" t="s">
        <v>226</v>
      </c>
      <c r="C10" s="5" t="s">
        <v>227</v>
      </c>
      <c r="D10" s="26">
        <v>2.6840308560607401E-2</v>
      </c>
      <c r="E10" s="26">
        <v>3.2310965859509003E-2</v>
      </c>
    </row>
    <row r="11" spans="1:5" ht="15" customHeight="1" x14ac:dyDescent="0.3">
      <c r="A11" s="5" t="s">
        <v>37</v>
      </c>
      <c r="B11" s="5" t="s">
        <v>228</v>
      </c>
      <c r="C11" s="5" t="s">
        <v>229</v>
      </c>
      <c r="D11" s="26">
        <v>1.9901973984684</v>
      </c>
      <c r="E11" s="26">
        <v>5.2924998509804002</v>
      </c>
    </row>
    <row r="12" spans="1:5" ht="15" customHeight="1" x14ac:dyDescent="0.3">
      <c r="A12" s="5" t="s">
        <v>40</v>
      </c>
      <c r="B12" s="5" t="s">
        <v>230</v>
      </c>
      <c r="C12" s="5" t="s">
        <v>223</v>
      </c>
      <c r="D12" s="23"/>
      <c r="E12" s="23"/>
    </row>
    <row r="13" spans="1:5" ht="15" customHeight="1" x14ac:dyDescent="0.3">
      <c r="A13" s="8" t="s">
        <v>101</v>
      </c>
      <c r="B13" s="8" t="s">
        <v>231</v>
      </c>
      <c r="C13" s="8" t="s">
        <v>232</v>
      </c>
      <c r="D13" s="21"/>
      <c r="E13" s="21"/>
    </row>
    <row r="14" spans="1:5" ht="15" customHeight="1" x14ac:dyDescent="0.3">
      <c r="A14" s="5" t="s">
        <v>13</v>
      </c>
      <c r="B14" s="5" t="s">
        <v>233</v>
      </c>
      <c r="C14" s="5" t="s">
        <v>234</v>
      </c>
      <c r="D14" s="23">
        <v>115147982800</v>
      </c>
      <c r="E14" s="23">
        <v>129265911700</v>
      </c>
    </row>
    <row r="15" spans="1:5" ht="15" customHeight="1" x14ac:dyDescent="0.3">
      <c r="A15" s="5"/>
      <c r="B15" s="5" t="s">
        <v>235</v>
      </c>
      <c r="C15" s="5" t="s">
        <v>236</v>
      </c>
      <c r="D15" s="23">
        <v>115147982800</v>
      </c>
      <c r="E15" s="23">
        <v>129265911700</v>
      </c>
    </row>
    <row r="16" spans="1:5" ht="15" customHeight="1" x14ac:dyDescent="0.3">
      <c r="A16" s="5"/>
      <c r="B16" s="5" t="s">
        <v>237</v>
      </c>
      <c r="C16" s="5" t="s">
        <v>238</v>
      </c>
      <c r="D16" s="23">
        <v>11514798.279999999</v>
      </c>
      <c r="E16" s="23">
        <v>12926591.17</v>
      </c>
    </row>
    <row r="17" spans="1:5" ht="15" customHeight="1" x14ac:dyDescent="0.3">
      <c r="A17" s="5" t="s">
        <v>16</v>
      </c>
      <c r="B17" s="5" t="s">
        <v>239</v>
      </c>
      <c r="C17" s="5" t="s">
        <v>240</v>
      </c>
      <c r="D17" s="23">
        <v>5742160900</v>
      </c>
      <c r="E17" s="23">
        <v>-14117928900</v>
      </c>
    </row>
    <row r="18" spans="1:5" ht="15" customHeight="1" x14ac:dyDescent="0.3">
      <c r="A18" s="5"/>
      <c r="B18" s="5" t="s">
        <v>241</v>
      </c>
      <c r="C18" s="5" t="s">
        <v>242</v>
      </c>
      <c r="D18" s="23">
        <v>1784324.89</v>
      </c>
      <c r="E18" s="23">
        <v>1471601.06</v>
      </c>
    </row>
    <row r="19" spans="1:5" ht="15" customHeight="1" x14ac:dyDescent="0.3">
      <c r="A19" s="5"/>
      <c r="B19" s="5" t="s">
        <v>243</v>
      </c>
      <c r="C19" s="5" t="s">
        <v>244</v>
      </c>
      <c r="D19" s="23">
        <v>17843248900</v>
      </c>
      <c r="E19" s="23">
        <v>14716010600</v>
      </c>
    </row>
    <row r="20" spans="1:5" ht="15" customHeight="1" x14ac:dyDescent="0.3">
      <c r="A20" s="5"/>
      <c r="B20" s="5" t="s">
        <v>245</v>
      </c>
      <c r="C20" s="5" t="s">
        <v>246</v>
      </c>
      <c r="D20" s="23">
        <v>-1210108.8</v>
      </c>
      <c r="E20" s="23">
        <v>-2883393.95</v>
      </c>
    </row>
    <row r="21" spans="1:5" ht="15" customHeight="1" x14ac:dyDescent="0.3">
      <c r="A21" s="5"/>
      <c r="B21" s="5" t="s">
        <v>247</v>
      </c>
      <c r="C21" s="5" t="s">
        <v>248</v>
      </c>
      <c r="D21" s="23">
        <v>-12101088000</v>
      </c>
      <c r="E21" s="23">
        <v>-28833939500</v>
      </c>
    </row>
    <row r="22" spans="1:5" ht="15" customHeight="1" x14ac:dyDescent="0.3">
      <c r="A22" s="5" t="s">
        <v>19</v>
      </c>
      <c r="B22" s="5" t="s">
        <v>249</v>
      </c>
      <c r="C22" s="5" t="s">
        <v>250</v>
      </c>
      <c r="D22" s="23">
        <v>120890143700</v>
      </c>
      <c r="E22" s="23">
        <v>115147982800</v>
      </c>
    </row>
    <row r="23" spans="1:5" ht="15" customHeight="1" x14ac:dyDescent="0.3">
      <c r="A23" s="5"/>
      <c r="B23" s="5" t="s">
        <v>251</v>
      </c>
      <c r="C23" s="5" t="s">
        <v>252</v>
      </c>
      <c r="D23" s="23">
        <v>120890143700</v>
      </c>
      <c r="E23" s="23">
        <v>115147982800</v>
      </c>
    </row>
    <row r="24" spans="1:5" ht="15" customHeight="1" x14ac:dyDescent="0.3">
      <c r="A24" s="5"/>
      <c r="B24" s="5" t="s">
        <v>253</v>
      </c>
      <c r="C24" s="5" t="s">
        <v>254</v>
      </c>
      <c r="D24" s="23">
        <v>12089014.369999999</v>
      </c>
      <c r="E24" s="23">
        <v>11514798.279999999</v>
      </c>
    </row>
    <row r="25" spans="1:5" ht="15" customHeight="1" x14ac:dyDescent="0.3">
      <c r="A25" s="5" t="s">
        <v>22</v>
      </c>
      <c r="B25" s="5" t="s">
        <v>255</v>
      </c>
      <c r="C25" s="5" t="s">
        <v>256</v>
      </c>
      <c r="D25" s="26">
        <v>6.3086780829097497E-4</v>
      </c>
      <c r="E25" s="26">
        <v>7.0575009673551998E-4</v>
      </c>
    </row>
    <row r="26" spans="1:5" ht="15" customHeight="1" x14ac:dyDescent="0.3">
      <c r="A26" s="5" t="s">
        <v>25</v>
      </c>
      <c r="B26" s="5" t="s">
        <v>257</v>
      </c>
      <c r="C26" s="5" t="s">
        <v>258</v>
      </c>
      <c r="D26" s="26">
        <v>0.14249999999999999</v>
      </c>
      <c r="E26" s="26">
        <v>0.14580000000000001</v>
      </c>
    </row>
    <row r="27" spans="1:5" ht="15" customHeight="1" x14ac:dyDescent="0.3">
      <c r="A27" s="5" t="s">
        <v>28</v>
      </c>
      <c r="B27" s="5" t="s">
        <v>259</v>
      </c>
      <c r="C27" s="5" t="s">
        <v>260</v>
      </c>
      <c r="D27" s="26">
        <v>2.41E-2</v>
      </c>
      <c r="E27" s="26">
        <v>2.53E-2</v>
      </c>
    </row>
    <row r="28" spans="1:5" ht="15" customHeight="1" x14ac:dyDescent="0.3">
      <c r="A28" s="5" t="s">
        <v>31</v>
      </c>
      <c r="B28" s="5" t="s">
        <v>261</v>
      </c>
      <c r="C28" s="5" t="s">
        <v>262</v>
      </c>
      <c r="D28" s="23">
        <v>10610</v>
      </c>
      <c r="E28" s="23">
        <v>10452</v>
      </c>
    </row>
    <row r="29" spans="1:5" ht="15" customHeight="1" x14ac:dyDescent="0.3">
      <c r="A29" s="5" t="s">
        <v>34</v>
      </c>
      <c r="B29" s="5" t="s">
        <v>263</v>
      </c>
      <c r="C29" s="5" t="s">
        <v>264</v>
      </c>
      <c r="D29" s="25">
        <v>20551.48</v>
      </c>
      <c r="E29" s="25">
        <v>20672.169999999998</v>
      </c>
    </row>
    <row r="30" spans="1:5" ht="15" customHeight="1" x14ac:dyDescent="0.3">
      <c r="A30" s="5" t="s">
        <v>37</v>
      </c>
      <c r="B30" s="5" t="s">
        <v>265</v>
      </c>
      <c r="C30" s="5" t="s">
        <v>266</v>
      </c>
      <c r="D30" s="23"/>
      <c r="E30" s="23"/>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1" t="s">
        <v>10</v>
      </c>
      <c r="B1" s="41" t="s">
        <v>268</v>
      </c>
      <c r="C1" s="41" t="s">
        <v>269</v>
      </c>
      <c r="D1" s="41" t="s">
        <v>270</v>
      </c>
      <c r="E1" s="41"/>
      <c r="F1" s="41"/>
    </row>
    <row r="2" spans="1:6" ht="15" customHeight="1" x14ac:dyDescent="0.25">
      <c r="A2" s="41"/>
      <c r="B2" s="41"/>
      <c r="C2" s="41"/>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1" t="s">
        <v>10</v>
      </c>
      <c r="B1" s="41" t="s">
        <v>122</v>
      </c>
      <c r="C1" s="41" t="s">
        <v>280</v>
      </c>
      <c r="D1" s="41"/>
    </row>
    <row r="2" spans="1:4" ht="15" customHeight="1" x14ac:dyDescent="0.25">
      <c r="A2" s="41"/>
      <c r="B2" s="41"/>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tabSelected="1"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1" t="s">
        <v>10</v>
      </c>
      <c r="B1" s="41" t="s">
        <v>64</v>
      </c>
      <c r="C1" s="41" t="s">
        <v>209</v>
      </c>
      <c r="D1" s="41"/>
      <c r="E1" s="41" t="s">
        <v>210</v>
      </c>
      <c r="F1" s="41"/>
      <c r="G1" s="41" t="s">
        <v>62</v>
      </c>
    </row>
    <row r="2" spans="1:7" ht="15" customHeight="1" x14ac:dyDescent="0.25">
      <c r="A2" s="41"/>
      <c r="B2" s="41"/>
      <c r="C2" s="7" t="s">
        <v>281</v>
      </c>
      <c r="D2" s="7" t="s">
        <v>287</v>
      </c>
      <c r="E2" s="7" t="s">
        <v>281</v>
      </c>
      <c r="F2" s="7" t="s">
        <v>287</v>
      </c>
      <c r="G2" s="41"/>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Un6GEGt6XkePR8itUBdL8Y9HVN2GppK77eFWwwrZrLU=</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5xWzyMyY6eFaEm/ZG9k1iRiBdG3DzzIcsCHhaWn0YDA=</DigestValue>
    </Reference>
  </SignedInfo>
  <SignatureValue>qTi7yXk+4xEDpWufdxDdw0iwX4BciMzfdxRtCjqe55Pr0kmlDIZgflVXVs/cPaBfvXh4zH1KaS8A
BXBM2b3PUVSbzEsYuSP95HKyQUej704QcXtiM8fpdf918z4nCw4ktvRRd/vczFgs073wOrvfWHa6
tdvRRx7ufbgICqWd28zTMpFxoOd/9XotdbNwTKz5vm1lMDe0B9047p1zOZLARMECJbXzS/uhS73w
fleKBbSY9O21ul1nLXgTkmcDEz9WMh9hLohMI86QrevY6aA7HwKwVOiAAAzRZWhpYTSpYTJUzPUT
rNcgSxLUN5JqvXePvDCfu6+nSEcmegNjR5N6yw==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4F7RaoGJJdJiJRrouv/ustlnmKJbH1dZGOkE9wGKpw4=</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a5OptQzfQjcpDRB6DdwYOsRojsV6tSSI9lv2TafABjg=</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booT2kjQK2m9GaOeIc1RTP/aZ0nuaqtYyRvmekRchtg=</DigestValue>
      </Reference>
      <Reference URI="/xl/styles.xml?ContentType=application/vnd.openxmlformats-officedocument.spreadsheetml.styles+xml">
        <DigestMethod Algorithm="http://www.w3.org/2001/04/xmlenc#sha256"/>
        <DigestValue>IP8MNNTYB0T15czt56rTT+rWcZRMfkWRxUAlNwjPT6w=</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pERjChODdG6/7WsxRyM48xK7xCYIIVL59VPHd1QVTMQ=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/2w+KfFPubtgnOX3EcPKTowyUdG37LsPP+/YWCe0J40=</DigestValue>
      </Reference>
      <Reference URI="/xl/worksheets/sheet10.xml?ContentType=application/vnd.openxmlformats-officedocument.spreadsheetml.worksheet+xml">
        <DigestMethod Algorithm="http://www.w3.org/2001/04/xmlenc#sha256"/>
        <DigestValue>WK76CWpEIJBx6qc3SUHR5aWZqx0sZ5Bq6Fec0g0KNsQ=</DigestValue>
      </Reference>
      <Reference URI="/xl/worksheets/sheet11.xml?ContentType=application/vnd.openxmlformats-officedocument.spreadsheetml.worksheet+xml">
        <DigestMethod Algorithm="http://www.w3.org/2001/04/xmlenc#sha256"/>
        <DigestValue>7vhmwtpsummwMhHH3hV5RZ+4b4yQqMASsLd/lSVx0Hs=</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6GB09y4+1tSJCNLfmgMdDMmvXPwV5iCc6Nim7yp7/ss=</DigestValue>
      </Reference>
      <Reference URI="/xl/worksheets/sheet2.xml?ContentType=application/vnd.openxmlformats-officedocument.spreadsheetml.worksheet+xml">
        <DigestMethod Algorithm="http://www.w3.org/2001/04/xmlenc#sha256"/>
        <DigestValue>7kmr+1erosXtQRsUI26BklMfGEt0x88r0LkpKqWMYV0=</DigestValue>
      </Reference>
      <Reference URI="/xl/worksheets/sheet3.xml?ContentType=application/vnd.openxmlformats-officedocument.spreadsheetml.worksheet+xml">
        <DigestMethod Algorithm="http://www.w3.org/2001/04/xmlenc#sha256"/>
        <DigestValue>63Joc5bNQAtalxvfCgs4U6SkilwVUXcKpoH0VD5eRdI=</DigestValue>
      </Reference>
      <Reference URI="/xl/worksheets/sheet4.xml?ContentType=application/vnd.openxmlformats-officedocument.spreadsheetml.worksheet+xml">
        <DigestMethod Algorithm="http://www.w3.org/2001/04/xmlenc#sha256"/>
        <DigestValue>8S+1kVCOVWkyFCYd9CP3hDwkFyNnuTxc5x2234Y4/yI=</DigestValue>
      </Reference>
      <Reference URI="/xl/worksheets/sheet5.xml?ContentType=application/vnd.openxmlformats-officedocument.spreadsheetml.worksheet+xml">
        <DigestMethod Algorithm="http://www.w3.org/2001/04/xmlenc#sha256"/>
        <DigestValue>LT+f656RXf0OUdaTxsRNt80bXT+2nWgH963gaEYQcQo=</DigestValue>
      </Reference>
      <Reference URI="/xl/worksheets/sheet6.xml?ContentType=application/vnd.openxmlformats-officedocument.spreadsheetml.worksheet+xml">
        <DigestMethod Algorithm="http://www.w3.org/2001/04/xmlenc#sha256"/>
        <DigestValue>cOdARpG18JH2qAjjkqFxktwVPhYkxAHMfmun/YLtniQ=</DigestValue>
      </Reference>
      <Reference URI="/xl/worksheets/sheet7.xml?ContentType=application/vnd.openxmlformats-officedocument.spreadsheetml.worksheet+xml">
        <DigestMethod Algorithm="http://www.w3.org/2001/04/xmlenc#sha256"/>
        <DigestValue>8+nGLk2BCwkTN4QJO+Fuv7WX8+/mby967dypfcEYPCE=</DigestValue>
      </Reference>
      <Reference URI="/xl/worksheets/sheet8.xml?ContentType=application/vnd.openxmlformats-officedocument.spreadsheetml.worksheet+xml">
        <DigestMethod Algorithm="http://www.w3.org/2001/04/xmlenc#sha256"/>
        <DigestValue>tWd1yx6J7rROdF+wSZ1TBrKosAXNOVzi6Zau8iP/+30=</DigestValue>
      </Reference>
      <Reference URI="/xl/worksheets/sheet9.xml?ContentType=application/vnd.openxmlformats-officedocument.spreadsheetml.worksheet+xml">
        <DigestMethod Algorithm="http://www.w3.org/2001/04/xmlenc#sha256"/>
        <DigestValue>248heKfd1641q6U5MCAwS+XERWlxEjZ9iSQ+3mZkxLw=</DigestValue>
      </Reference>
    </Manifest>
    <SignatureProperties>
      <SignatureProperty Id="idSignatureTime" Target="#idPackageSignature">
        <mdssi:SignatureTime xmlns:mdssi="http://schemas.openxmlformats.org/package/2006/digital-signature">
          <mdssi:Format>YYYY-MM-DDThh:mm:ssTZD</mdssi:Format>
          <mdssi:Value>2025-10-06T08:16:51Z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2025-10-06T08:16:51Z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KcJloPdxXSnmCYaKNEpDXFV2Lvgc1X5Hf12vuOAyOSs=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ebG43CfLRKXmq2znTW9/ui+gz+I0zj/42iVeAU3FIXs=</DigestValue>
    </Reference>
  </SignedInfo>
  <SignatureValue>iVhUIO4N1OqRnk8Dg8Ud3Q8x5f5XuIXoKWqKljP1TIriG4MkmBaSXQKSA1AGKDT0G6Wpn0BF7b6T
kFD0SE5DcJsWbNup9Dj+DoQNy8fUQLiSm5G0hVidJF132/jEaEDkYeCdwYX3TugYSJUgGjiv42mQ
/wyYrEyMsxMvP0p70yjGcl0XBjD2UheXsKJsZ8y5Of7lCSRQ7L6Z6w9PqAbrKrIE05/Saa3w7ACr
KGzMqObfDqO2gAX/MmWaLx+eYJik5lWyE/1aeXceh5PrwcMty48zkLmjpPcO/M7ESAf5hVCrTeXx
WjEbc+/pimoE62Ut+9LXGTueBZoP7YNi0bXPJA==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IG+HhuqI87QmVHeH3o3+JEpsynu4DOYGqjktYlICcL8=</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jZ9DQl3EyhHjPJo7GfkO6jbh9ITpmL2XCDgkyH3YNBQ=</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booT2kjQK2m9GaOeIc1RTP/aZ0nuaqtYyRvmekRchtg=</DigestValue>
      </Reference>
      <Reference URI="/xl/styles.xml?ContentType=application/vnd.openxmlformats-officedocument.spreadsheetml.styles+xml">
        <DigestMethod Algorithm="http://www.w3.org/2001/04/xmlenc#sha256"/>
        <DigestValue>zOSc9jSpsX4xVuugPYlrnJXsTdVJfS8Lv+FSH9xsxcc=</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iCHR0P7DuwwLPEgwMUOdyRmRTxNdU4de/btOPYT/i+0=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uIPkQjQHxfBoCQW1vMIwmgTSqZMPTg/+El/bgr0onJ4=</DigestValue>
      </Reference>
      <Reference URI="/xl/worksheets/sheet10.xml?ContentType=application/vnd.openxmlformats-officedocument.spreadsheetml.worksheet+xml">
        <DigestMethod Algorithm="http://www.w3.org/2001/04/xmlenc#sha256"/>
        <DigestValue>MFc02tTH6kd4DHLrH4W0/BFASRewQAjGaOR6OxmyaHA=</DigestValue>
      </Reference>
      <Reference URI="/xl/worksheets/sheet11.xml?ContentType=application/vnd.openxmlformats-officedocument.spreadsheetml.worksheet+xml">
        <DigestMethod Algorithm="http://www.w3.org/2001/04/xmlenc#sha256"/>
        <DigestValue>FjCTdCCAT+NG5G8owxXge01syE0J/k4drohgyGGAYcI=</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/+QGU79jixPZZHYUClTo981+1M5KTiTjtgJlZBTCqrw=</DigestValue>
      </Reference>
      <Reference URI="/xl/worksheets/sheet2.xml?ContentType=application/vnd.openxmlformats-officedocument.spreadsheetml.worksheet+xml">
        <DigestMethod Algorithm="http://www.w3.org/2001/04/xmlenc#sha256"/>
        <DigestValue>R8+ScQMBaY3og9X0p72vvRUGQIfHWR/OOKiBh09hHog=</DigestValue>
      </Reference>
      <Reference URI="/xl/worksheets/sheet3.xml?ContentType=application/vnd.openxmlformats-officedocument.spreadsheetml.worksheet+xml">
        <DigestMethod Algorithm="http://www.w3.org/2001/04/xmlenc#sha256"/>
        <DigestValue>gU7ZqHChMnSHKbuU7VnWIlZiXWKCQAo46h6gLmLc8ks=</DigestValue>
      </Reference>
      <Reference URI="/xl/worksheets/sheet4.xml?ContentType=application/vnd.openxmlformats-officedocument.spreadsheetml.worksheet+xml">
        <DigestMethod Algorithm="http://www.w3.org/2001/04/xmlenc#sha256"/>
        <DigestValue>ggeWTVnVC6Rf3Shwi7Fj3FA2yp0lLEYDII/eEG00yGI=</DigestValue>
      </Reference>
      <Reference URI="/xl/worksheets/sheet5.xml?ContentType=application/vnd.openxmlformats-officedocument.spreadsheetml.worksheet+xml">
        <DigestMethod Algorithm="http://www.w3.org/2001/04/xmlenc#sha256"/>
        <DigestValue>rHVovREzojMBkc/TZsqO43a7U8BSLPQrC4Q2HYdRPOA=</DigestValue>
      </Reference>
      <Reference URI="/xl/worksheets/sheet6.xml?ContentType=application/vnd.openxmlformats-officedocument.spreadsheetml.worksheet+xml">
        <DigestMethod Algorithm="http://www.w3.org/2001/04/xmlenc#sha256"/>
        <DigestValue>cd5qzf+/SGyInctukUnDvhr2weOf118NT1FGLDEh/w8=</DigestValue>
      </Reference>
      <Reference URI="/xl/worksheets/sheet7.xml?ContentType=application/vnd.openxmlformats-officedocument.spreadsheetml.worksheet+xml">
        <DigestMethod Algorithm="http://www.w3.org/2001/04/xmlenc#sha256"/>
        <DigestValue>c1x3w9uzfYo4H3pN7ItKqgXcjrFyRT6PRcGAKIRYltY=</DigestValue>
      </Reference>
      <Reference URI="/xl/worksheets/sheet8.xml?ContentType=application/vnd.openxmlformats-officedocument.spreadsheetml.worksheet+xml">
        <DigestMethod Algorithm="http://www.w3.org/2001/04/xmlenc#sha256"/>
        <DigestValue>+aKj+c5d+mDOJZB4wVGs9WKwhCi7mRmdwPQc9uLDHNg=</DigestValue>
      </Reference>
      <Reference URI="/xl/worksheets/sheet9.xml?ContentType=application/vnd.openxmlformats-officedocument.spreadsheetml.worksheet+xml">
        <DigestMethod Algorithm="http://www.w3.org/2001/04/xmlenc#sha256"/>
        <DigestValue>v5vG4XIdwiX/k/2n+EvuMSYNMYSqu21XszQYOxUYyq0=</DigestValue>
      </Reference>
    </Manifest>
    <SignatureProperties>
      <SignatureProperty Id="idSignatureTime" Target="#idPackageSignature">
        <mdssi:SignatureTime xmlns:mdssi="http://schemas.openxmlformats.org/package/2006/digital-signature">
          <mdssi:Format>YYYY-MM-DDThh:mm:ssTZD</mdssi:Format>
          <mdssi:Value>2025-10-06T10:33:16Z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2025-10-06T10:33:16Z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2025-10-06T10:33:15Z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