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comments4.xml" ContentType="application/vnd.openxmlformats-officedocument.spreadsheetml.comments+xml"/>
  <Override PartName="/docProps/custom.xml" ContentType="application/vnd.openxmlformats-officedocument.custom-properties+xml"/>
  <Override PartName="/docProps/core.xml" ContentType="application/vnd.openxmlformats-package.core-properties+xml"/>
  <Override PartName="/xl/comments3.xml" ContentType="application/vnd.openxmlformats-officedocument.spreadsheetml.comments+xml"/>
  <Override PartName="/xl/comments2.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xml" ContentType="application/vnd.openxmlformats-officedocument.spreadsheetml.comments+xml"/>
  <Override PartName="/_xmlsignatures/sig1.xml" ContentType="application/vnd.openxmlformats-package.digital-signature-xmlsignature+xml"/>
  <Override PartName="/xl/calcChain.xml" ContentType="application/vnd.openxmlformats-officedocument.spreadsheetml.calcChain+xml"/>
  <Override PartName="/xl/comments11.xml" ContentType="application/vnd.openxmlformats-officedocument.spreadsheetml.comments+xml"/>
  <Override PartName="/xl/comments10.xml" ContentType="application/vnd.openxmlformats-officedocument.spreadsheetml.comments+xml"/>
  <Override PartName="/docProps/app.xml" ContentType="application/vnd.openxmlformats-officedocument.extended-properties+xml"/>
  <Override PartName="/docMetadata/LabelInfo.xml" ContentType="application/vnd.ms-office.classificationlabel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6" Type="http://schemas.microsoft.com/office/2020/02/relationships/classificationlabels" Target="docMetadata/LabelInfo.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ranglth19\Desktop\CBTT\2. Daily + Monthly\7. Jul\TCBF\"/>
    </mc:Choice>
  </mc:AlternateContent>
  <bookViews>
    <workbookView xWindow="-108" yWindow="-108" windowWidth="19416" windowHeight="10296" firstSheet="2" activeTab="5"/>
  </bookViews>
  <sheets>
    <sheet name="Tong quat" sheetId="1" r:id="rId1"/>
    <sheet name="BCTaiSan_06027" sheetId="2" r:id="rId2"/>
    <sheet name="BCKetQuaHoatDong_06028" sheetId="3" r:id="rId3"/>
    <sheet name="BCDanhMucDauTu_06029" sheetId="1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5" state="hidden" r:id="rId1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9" i="15" l="1"/>
  <c r="A368" i="15"/>
  <c r="A367" i="15"/>
  <c r="A366" i="15"/>
  <c r="A365" i="15"/>
  <c r="A364" i="15"/>
  <c r="A363" i="15"/>
  <c r="A362" i="15"/>
  <c r="A361" i="15"/>
  <c r="A360" i="15"/>
  <c r="A359" i="15"/>
  <c r="A358" i="15"/>
  <c r="A357" i="15"/>
  <c r="A356" i="15"/>
  <c r="A355" i="15"/>
  <c r="A354" i="15"/>
  <c r="A353" i="15"/>
  <c r="A352" i="15"/>
  <c r="A351" i="15"/>
  <c r="A350" i="15"/>
  <c r="A349" i="15"/>
  <c r="A348" i="15"/>
  <c r="A347" i="15"/>
  <c r="A346" i="15"/>
  <c r="A345" i="15"/>
  <c r="A344" i="15"/>
  <c r="A343" i="15"/>
  <c r="A342" i="15"/>
  <c r="A341" i="15"/>
  <c r="A340" i="15"/>
  <c r="A339" i="15"/>
  <c r="A338" i="15"/>
  <c r="A337" i="15"/>
  <c r="A336" i="15"/>
  <c r="A335" i="15"/>
  <c r="A334" i="15"/>
  <c r="A333" i="15"/>
  <c r="A332" i="15"/>
  <c r="A331" i="15"/>
  <c r="A330" i="15"/>
  <c r="A329" i="15"/>
  <c r="A328" i="15"/>
  <c r="A327" i="15"/>
  <c r="A326" i="15"/>
  <c r="A325" i="15"/>
  <c r="A324" i="15"/>
  <c r="A323" i="15"/>
  <c r="A322" i="15"/>
  <c r="A321" i="15"/>
  <c r="A320" i="15"/>
  <c r="A319" i="15"/>
  <c r="A318" i="15"/>
  <c r="A317" i="15"/>
  <c r="A316" i="15"/>
  <c r="A315" i="15"/>
  <c r="A314" i="15"/>
  <c r="A313" i="15"/>
  <c r="A312" i="15"/>
  <c r="A311" i="15"/>
  <c r="A310" i="15"/>
  <c r="A309" i="15"/>
  <c r="A308" i="15"/>
  <c r="A307" i="15"/>
  <c r="A306" i="15"/>
  <c r="A305" i="15"/>
  <c r="A304" i="15"/>
  <c r="A303" i="15"/>
  <c r="A302" i="15"/>
  <c r="A301" i="15"/>
  <c r="A300" i="15"/>
  <c r="A299" i="15"/>
  <c r="A298" i="15"/>
  <c r="A297" i="15"/>
  <c r="A296" i="15"/>
  <c r="A295" i="15"/>
  <c r="A294" i="15"/>
  <c r="A293" i="15"/>
  <c r="A292" i="15"/>
  <c r="A291" i="15"/>
  <c r="A290" i="15"/>
  <c r="A289" i="15"/>
  <c r="A288" i="15"/>
  <c r="A287" i="15"/>
  <c r="A286" i="15"/>
  <c r="A285" i="15"/>
  <c r="A278" i="15"/>
  <c r="A277" i="15"/>
  <c r="A276" i="15"/>
  <c r="A275" i="15"/>
  <c r="A284" i="15"/>
  <c r="A283" i="15"/>
  <c r="A282" i="15"/>
  <c r="A281" i="15"/>
  <c r="A280" i="15"/>
  <c r="A279" i="15"/>
  <c r="A274" i="15"/>
  <c r="A874" i="15"/>
  <c r="A873" i="15"/>
  <c r="A872" i="15"/>
  <c r="A871" i="15"/>
  <c r="A870" i="15"/>
  <c r="A869" i="15"/>
  <c r="A868" i="15"/>
  <c r="A867" i="15"/>
  <c r="A866" i="15"/>
  <c r="A865" i="15"/>
  <c r="A864" i="15"/>
  <c r="A863" i="15"/>
  <c r="A862" i="15"/>
  <c r="A861" i="15"/>
  <c r="A860" i="15"/>
  <c r="A859" i="15"/>
  <c r="A858" i="15"/>
  <c r="A857" i="15"/>
  <c r="A856" i="15"/>
  <c r="A855" i="15"/>
  <c r="A854" i="15"/>
  <c r="A853" i="15"/>
  <c r="A852" i="15"/>
  <c r="A851" i="15"/>
  <c r="A850" i="15"/>
  <c r="A849" i="15"/>
  <c r="A848" i="15"/>
  <c r="A847" i="15"/>
  <c r="A846" i="15"/>
  <c r="A845" i="15"/>
  <c r="A844" i="15"/>
  <c r="A843" i="15"/>
  <c r="A842" i="15"/>
  <c r="A841" i="15"/>
  <c r="A840" i="15"/>
  <c r="A839" i="15"/>
  <c r="A838" i="15"/>
  <c r="A837" i="15"/>
  <c r="A836" i="15"/>
  <c r="A835" i="15"/>
  <c r="A834" i="15"/>
  <c r="A833" i="15"/>
  <c r="A832" i="15"/>
  <c r="A831" i="15"/>
  <c r="A830" i="15"/>
  <c r="A829" i="15"/>
  <c r="A828" i="15"/>
  <c r="A827" i="15"/>
  <c r="A826" i="15"/>
  <c r="A825" i="15"/>
  <c r="A824" i="15"/>
  <c r="A823" i="15"/>
  <c r="A822" i="15"/>
  <c r="A821" i="15"/>
  <c r="A820" i="15"/>
  <c r="A819" i="15"/>
  <c r="A818" i="15"/>
  <c r="A817" i="15"/>
  <c r="A816" i="15"/>
  <c r="A815" i="15"/>
  <c r="A814" i="15"/>
  <c r="A813" i="15"/>
  <c r="A812" i="15"/>
  <c r="A811" i="15"/>
  <c r="A810" i="15"/>
  <c r="A809" i="15"/>
  <c r="A808" i="15"/>
  <c r="A807" i="15"/>
  <c r="A806" i="15"/>
  <c r="A805" i="15"/>
  <c r="A804" i="15"/>
  <c r="A803" i="15"/>
  <c r="A802" i="15"/>
  <c r="A801" i="15"/>
  <c r="A800" i="15"/>
  <c r="A799" i="15"/>
  <c r="A798" i="15"/>
  <c r="A797" i="15"/>
  <c r="A796" i="15"/>
  <c r="A795" i="15"/>
  <c r="A794" i="15"/>
  <c r="A793" i="15"/>
  <c r="A792" i="15"/>
  <c r="A791" i="15"/>
  <c r="A790" i="15"/>
  <c r="A789" i="15"/>
  <c r="A788" i="15"/>
  <c r="A787" i="15"/>
  <c r="A786" i="15"/>
  <c r="A785" i="15"/>
  <c r="A784" i="15"/>
  <c r="A783" i="15"/>
  <c r="A782" i="15"/>
  <c r="A781" i="15"/>
  <c r="A780" i="15"/>
  <c r="A779" i="15"/>
  <c r="A778" i="15"/>
  <c r="A777" i="15"/>
  <c r="A776" i="15"/>
  <c r="A775" i="15"/>
  <c r="A774" i="15"/>
  <c r="A773" i="15"/>
  <c r="A772" i="15"/>
  <c r="A771" i="15"/>
  <c r="A770" i="15"/>
  <c r="A769" i="15"/>
  <c r="A768" i="15"/>
  <c r="A767" i="15"/>
  <c r="A766" i="15"/>
  <c r="A765" i="15"/>
  <c r="A764" i="15"/>
  <c r="A763" i="15"/>
  <c r="A762" i="15"/>
  <c r="A761" i="15"/>
  <c r="A760" i="15"/>
  <c r="A759" i="15"/>
  <c r="A758" i="15"/>
  <c r="A757" i="15"/>
  <c r="A756" i="15"/>
  <c r="A755" i="15"/>
  <c r="A754" i="15"/>
  <c r="A753" i="15"/>
  <c r="A752" i="15"/>
  <c r="A751" i="15"/>
  <c r="A750" i="15"/>
  <c r="A749" i="15"/>
  <c r="A748" i="15"/>
  <c r="A747" i="15"/>
  <c r="A746" i="15"/>
  <c r="A745" i="15"/>
  <c r="A744" i="15"/>
  <c r="A743" i="15"/>
  <c r="A742" i="15"/>
  <c r="A741" i="15"/>
  <c r="A740" i="15"/>
  <c r="A739" i="15"/>
  <c r="A738" i="15"/>
  <c r="A737" i="15"/>
  <c r="A736" i="15"/>
  <c r="A735" i="15"/>
  <c r="A734" i="15"/>
  <c r="A733" i="15"/>
  <c r="A732" i="15"/>
  <c r="A731" i="15"/>
  <c r="A730" i="15"/>
  <c r="A729" i="15"/>
  <c r="A728" i="15"/>
  <c r="A727" i="15"/>
  <c r="A726" i="15"/>
  <c r="A725" i="15"/>
  <c r="A724" i="15"/>
  <c r="A723" i="15"/>
  <c r="A722" i="15"/>
  <c r="A721" i="15"/>
  <c r="A720" i="15"/>
  <c r="A719" i="15"/>
  <c r="A718" i="15"/>
  <c r="A717" i="15"/>
  <c r="A716" i="15"/>
  <c r="A715" i="15"/>
  <c r="A714" i="15"/>
  <c r="A713" i="15"/>
  <c r="A712" i="15"/>
  <c r="A711" i="15"/>
  <c r="A710" i="15"/>
  <c r="A709" i="15"/>
  <c r="A708" i="15"/>
  <c r="A707" i="15"/>
  <c r="A706" i="15"/>
  <c r="A705" i="15"/>
  <c r="A704" i="15"/>
  <c r="A703" i="15"/>
  <c r="A702" i="15"/>
  <c r="A701" i="15"/>
  <c r="A700" i="15"/>
  <c r="A699" i="15"/>
  <c r="A698" i="15"/>
  <c r="A697" i="15"/>
  <c r="A696" i="15"/>
  <c r="A695" i="15"/>
  <c r="A694" i="15"/>
  <c r="A693" i="15"/>
  <c r="A692" i="15"/>
  <c r="A691" i="15"/>
  <c r="A690" i="15"/>
  <c r="A689" i="15"/>
  <c r="A688" i="15"/>
  <c r="A687" i="15"/>
  <c r="A686" i="15"/>
  <c r="A685" i="15"/>
  <c r="A684" i="15"/>
  <c r="A683" i="15"/>
  <c r="A682" i="15"/>
  <c r="A681" i="15"/>
  <c r="A680" i="15"/>
  <c r="A679" i="15"/>
  <c r="A678" i="15"/>
  <c r="A677" i="15"/>
  <c r="A676" i="15"/>
  <c r="A675" i="15"/>
  <c r="A674" i="15"/>
  <c r="A673" i="15"/>
  <c r="A672" i="15"/>
  <c r="A671" i="15"/>
  <c r="A670" i="15"/>
  <c r="A669" i="15"/>
  <c r="A668" i="15"/>
  <c r="A667" i="15"/>
  <c r="A666" i="15"/>
  <c r="A665" i="15"/>
  <c r="A664" i="15"/>
  <c r="A663" i="15"/>
  <c r="A662" i="15"/>
  <c r="A661" i="15"/>
  <c r="A660" i="15"/>
  <c r="A659" i="15"/>
  <c r="A658" i="15"/>
  <c r="A657" i="15"/>
  <c r="A656" i="15"/>
  <c r="A655" i="15"/>
  <c r="A654" i="15"/>
  <c r="A653" i="15"/>
  <c r="A652" i="15"/>
  <c r="A651" i="15"/>
  <c r="A650" i="15"/>
  <c r="A649" i="15"/>
  <c r="A648" i="15"/>
  <c r="A647" i="15"/>
  <c r="A646" i="15"/>
  <c r="A645" i="15"/>
  <c r="A644" i="15"/>
  <c r="A643" i="15"/>
  <c r="A642" i="15"/>
  <c r="A641" i="15"/>
  <c r="A640" i="15"/>
  <c r="A639" i="15"/>
  <c r="A638" i="15"/>
  <c r="A637" i="15"/>
  <c r="A636" i="15"/>
  <c r="A635" i="15"/>
  <c r="A634" i="15"/>
  <c r="A633" i="15"/>
  <c r="A632" i="15"/>
  <c r="A631" i="15"/>
  <c r="A630" i="15"/>
  <c r="A629" i="15"/>
  <c r="A628" i="15"/>
  <c r="A627" i="15"/>
  <c r="A626" i="15"/>
  <c r="A625" i="15"/>
  <c r="A624" i="15"/>
  <c r="A623" i="15"/>
  <c r="A622" i="15"/>
  <c r="A621" i="15"/>
  <c r="A620" i="15"/>
  <c r="A619" i="15"/>
  <c r="A618" i="15"/>
  <c r="A617" i="15"/>
  <c r="A616" i="15"/>
  <c r="A615" i="15"/>
  <c r="A614" i="15"/>
  <c r="A613" i="15"/>
  <c r="A612" i="15"/>
  <c r="A611" i="15"/>
  <c r="A610" i="15"/>
  <c r="A609" i="15"/>
  <c r="A608" i="15"/>
  <c r="A607" i="15"/>
  <c r="A606" i="15"/>
  <c r="A605" i="15"/>
  <c r="A604" i="15"/>
  <c r="A603" i="15"/>
  <c r="A602" i="15"/>
  <c r="A601" i="15"/>
  <c r="A600" i="15"/>
  <c r="A599" i="15"/>
  <c r="A598" i="15"/>
  <c r="A597" i="15"/>
  <c r="A596" i="15"/>
  <c r="A595" i="15"/>
  <c r="A594" i="15"/>
  <c r="A593" i="15"/>
  <c r="A592" i="15"/>
  <c r="A591" i="15"/>
  <c r="A590" i="15"/>
  <c r="A589" i="15"/>
  <c r="A588" i="15"/>
  <c r="A587" i="15"/>
  <c r="A586" i="15"/>
  <c r="A585" i="15"/>
  <c r="A584" i="15"/>
  <c r="A583" i="15"/>
  <c r="A582" i="15"/>
  <c r="A581" i="15"/>
  <c r="A580" i="15"/>
  <c r="A579" i="15"/>
  <c r="A578" i="15"/>
  <c r="A577" i="15"/>
  <c r="A576" i="15"/>
  <c r="A575" i="15"/>
  <c r="A574" i="15"/>
  <c r="A573" i="15"/>
  <c r="A572" i="15"/>
  <c r="A571" i="15"/>
  <c r="A570" i="15"/>
  <c r="A569" i="15"/>
  <c r="A568" i="15"/>
  <c r="A567" i="15"/>
  <c r="A566" i="15"/>
  <c r="A565" i="15"/>
  <c r="A564" i="15"/>
  <c r="A563" i="15"/>
  <c r="A562" i="15"/>
  <c r="A561" i="15"/>
  <c r="A560" i="15"/>
  <c r="A559" i="15"/>
  <c r="A558" i="15"/>
  <c r="A557" i="15"/>
  <c r="A556" i="15"/>
  <c r="A555" i="15"/>
  <c r="A554" i="15"/>
  <c r="A553" i="15"/>
  <c r="A552" i="15"/>
  <c r="A551" i="15"/>
  <c r="A550" i="15"/>
  <c r="A549" i="15"/>
  <c r="A548" i="15"/>
  <c r="A547" i="15"/>
  <c r="A546" i="15"/>
  <c r="A545" i="15"/>
  <c r="A544" i="15"/>
  <c r="A543" i="15"/>
  <c r="A542" i="15"/>
  <c r="A541" i="15"/>
  <c r="A540" i="15"/>
  <c r="A539" i="15"/>
  <c r="A538" i="15"/>
  <c r="A537" i="15"/>
  <c r="A536" i="15"/>
  <c r="A535" i="15"/>
  <c r="A534" i="15"/>
  <c r="A533" i="15"/>
  <c r="A532" i="15"/>
  <c r="A531" i="15"/>
  <c r="A530" i="15"/>
  <c r="A529" i="15"/>
  <c r="A528" i="15"/>
  <c r="A527" i="15"/>
  <c r="A526" i="15"/>
  <c r="A525" i="15"/>
  <c r="A524" i="15"/>
  <c r="A523" i="15"/>
  <c r="A522" i="15"/>
  <c r="A521" i="15"/>
  <c r="A520" i="15"/>
  <c r="A519" i="15"/>
  <c r="A518" i="15"/>
  <c r="A517" i="15"/>
  <c r="A516" i="15"/>
  <c r="A515" i="15"/>
  <c r="A514" i="15"/>
  <c r="A513" i="15"/>
  <c r="A512" i="15"/>
  <c r="A511" i="15"/>
  <c r="A510" i="15"/>
  <c r="A509" i="15"/>
  <c r="A508" i="15"/>
  <c r="A507" i="15"/>
  <c r="A506" i="15"/>
  <c r="A505" i="15"/>
  <c r="A504" i="15"/>
  <c r="A503" i="15"/>
  <c r="A502" i="15"/>
  <c r="A501" i="15"/>
  <c r="A500" i="15"/>
  <c r="A499" i="15"/>
  <c r="A498" i="15"/>
  <c r="A497" i="15"/>
  <c r="A496" i="15"/>
  <c r="A495" i="15"/>
  <c r="A494" i="15"/>
  <c r="A493" i="15"/>
  <c r="A492" i="15"/>
  <c r="A491" i="15"/>
  <c r="A490" i="15"/>
  <c r="A489" i="15"/>
  <c r="A488" i="15"/>
  <c r="A487" i="15"/>
  <c r="A486" i="15"/>
  <c r="A485" i="15"/>
  <c r="A484" i="15"/>
  <c r="A483" i="15"/>
  <c r="A482" i="15"/>
  <c r="A481" i="15"/>
  <c r="A480" i="15"/>
  <c r="A479" i="15"/>
  <c r="A478" i="15"/>
  <c r="A477" i="15"/>
  <c r="A476" i="15"/>
  <c r="A475" i="15"/>
  <c r="A474" i="15"/>
  <c r="A473" i="15"/>
  <c r="A472" i="15"/>
  <c r="A471" i="15"/>
  <c r="A470" i="15"/>
  <c r="A469" i="15"/>
  <c r="A468" i="15"/>
  <c r="A467" i="15"/>
  <c r="A466" i="15"/>
  <c r="A465" i="15"/>
  <c r="A464" i="15"/>
  <c r="A463" i="15"/>
  <c r="A462" i="15"/>
  <c r="A461" i="15"/>
  <c r="A460" i="15"/>
  <c r="A459" i="15"/>
  <c r="A458" i="15"/>
  <c r="A457" i="15"/>
  <c r="A456" i="15"/>
  <c r="A455" i="15"/>
  <c r="A454" i="15"/>
  <c r="A453" i="15"/>
  <c r="A452" i="15"/>
  <c r="A451" i="15"/>
  <c r="A450" i="15"/>
  <c r="A449" i="15"/>
  <c r="A448" i="15"/>
  <c r="A447" i="15"/>
  <c r="A446" i="15"/>
  <c r="A445" i="15"/>
  <c r="A444" i="15"/>
  <c r="A443" i="15"/>
  <c r="A442" i="15"/>
  <c r="A441" i="15"/>
  <c r="A440" i="15"/>
  <c r="A439" i="15"/>
  <c r="A438" i="15"/>
  <c r="A437" i="15"/>
  <c r="A436" i="15"/>
  <c r="A435" i="15"/>
  <c r="A434" i="15"/>
  <c r="A433" i="15"/>
  <c r="A432" i="15"/>
  <c r="A431" i="15"/>
  <c r="A430" i="15"/>
  <c r="A429" i="15"/>
  <c r="A428" i="15"/>
  <c r="A427" i="15"/>
  <c r="A426" i="15"/>
  <c r="A425" i="15"/>
  <c r="A424" i="15"/>
  <c r="A423" i="15"/>
  <c r="A422" i="15"/>
  <c r="A421" i="15"/>
  <c r="A420" i="15"/>
  <c r="A419" i="15"/>
  <c r="A418" i="15"/>
  <c r="A417" i="15"/>
  <c r="A416" i="15"/>
  <c r="A415" i="15"/>
  <c r="A414" i="15"/>
  <c r="A413" i="15"/>
  <c r="A412" i="15"/>
  <c r="A411" i="15"/>
  <c r="A410" i="15"/>
  <c r="A409" i="15"/>
  <c r="A408" i="15"/>
  <c r="A407" i="15"/>
  <c r="A406" i="15"/>
  <c r="A405" i="15"/>
  <c r="A404" i="15"/>
  <c r="A403" i="15"/>
  <c r="A402" i="15"/>
  <c r="A401" i="15"/>
  <c r="A400" i="15"/>
  <c r="A399" i="15"/>
  <c r="A398" i="15"/>
  <c r="A397" i="15"/>
  <c r="A396" i="15"/>
  <c r="A395" i="15"/>
  <c r="A394" i="15"/>
  <c r="A393" i="15"/>
  <c r="A392" i="15"/>
  <c r="A391" i="15"/>
  <c r="A390" i="15"/>
  <c r="A389" i="15"/>
  <c r="A388" i="15"/>
  <c r="A387" i="15"/>
  <c r="A386" i="15"/>
  <c r="A385" i="15"/>
  <c r="A384" i="15"/>
  <c r="A383" i="15"/>
  <c r="A382" i="15"/>
  <c r="A381" i="15"/>
  <c r="A380" i="15"/>
  <c r="A379" i="15"/>
  <c r="A378" i="15"/>
  <c r="A377" i="15"/>
  <c r="A376" i="15"/>
  <c r="A375" i="15"/>
  <c r="A374" i="15"/>
  <c r="A373" i="15"/>
  <c r="A372" i="15"/>
  <c r="A371" i="15"/>
  <c r="A370" i="15"/>
  <c r="A273" i="15"/>
  <c r="A272" i="15"/>
  <c r="A271" i="15"/>
  <c r="A270" i="15"/>
  <c r="A269" i="15"/>
  <c r="A268" i="15"/>
  <c r="A267" i="15"/>
  <c r="A266" i="15"/>
  <c r="A265" i="15"/>
  <c r="A264" i="15"/>
  <c r="A263" i="15"/>
  <c r="A262" i="15"/>
  <c r="A261" i="15"/>
  <c r="A260" i="15"/>
  <c r="A259" i="15"/>
  <c r="A258" i="15"/>
  <c r="A257" i="15"/>
  <c r="A256" i="15"/>
  <c r="A255" i="15"/>
  <c r="A254" i="15"/>
  <c r="A253" i="15"/>
  <c r="A252" i="15"/>
  <c r="A251" i="15"/>
  <c r="A250" i="15"/>
  <c r="A249" i="15"/>
  <c r="A248" i="15"/>
  <c r="A247" i="15"/>
  <c r="A246" i="15"/>
  <c r="A245" i="15"/>
  <c r="A244" i="15"/>
  <c r="A243" i="15"/>
  <c r="A242" i="15"/>
  <c r="A241" i="15"/>
  <c r="A240" i="15"/>
  <c r="A239" i="15"/>
  <c r="A238" i="15"/>
  <c r="A237" i="15"/>
  <c r="A236" i="15"/>
  <c r="A235" i="15"/>
  <c r="A234" i="15"/>
  <c r="A233" i="15"/>
  <c r="A232" i="15"/>
  <c r="A231" i="15"/>
  <c r="A230" i="15"/>
  <c r="A229" i="15"/>
  <c r="A228" i="15"/>
  <c r="A227" i="15"/>
  <c r="A226" i="15"/>
  <c r="A225" i="15"/>
  <c r="A224" i="15"/>
  <c r="A223" i="15"/>
  <c r="A222" i="15"/>
  <c r="A221" i="15"/>
  <c r="A220" i="15"/>
  <c r="A219" i="15"/>
  <c r="A218" i="15"/>
  <c r="A217" i="15"/>
  <c r="A216" i="15"/>
  <c r="A215" i="15"/>
  <c r="A214" i="15"/>
  <c r="A213" i="15"/>
  <c r="A212" i="15"/>
  <c r="A211" i="15"/>
  <c r="A210" i="15"/>
  <c r="A209" i="15"/>
  <c r="A208" i="15"/>
  <c r="A207" i="15"/>
  <c r="A206" i="15"/>
  <c r="A205" i="15"/>
  <c r="A204" i="15"/>
  <c r="A203" i="15"/>
  <c r="A20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A2" i="15"/>
  <c r="A1" i="15"/>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7" authorId="0" shapeId="0">
      <text>
        <r>
          <rPr>
            <sz val="10"/>
            <rFont val="Arial"/>
            <family val="2"/>
          </rPr>
          <t>Ô chỉ tiêu có định dạng số. Đơn vị tính x 1 (hoặc %)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số. Đơn vị tính x 1 (hoặc %)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G7"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F8" authorId="0" shapeId="0">
      <text>
        <r>
          <rPr>
            <sz val="10"/>
            <rFont val="Arial"/>
            <family val="2"/>
          </rPr>
          <t>Ô chỉ tiêu có định dạng số. Đơn vị tính x 1 (hoặc %)</t>
        </r>
      </text>
    </comment>
    <comment ref="G8" authorId="0" shapeId="0">
      <text>
        <r>
          <rPr>
            <sz val="10"/>
            <rFont val="Arial"/>
            <family val="2"/>
          </rPr>
          <t>Ô chỉ tiêu có định dạng số. Đơn vị tính x 1 (hoặc %)</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G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số. Đơn vị tính x 1 (hoặc %)</t>
        </r>
      </text>
    </comment>
    <comment ref="A33" authorId="0" shapeId="0">
      <text>
        <r>
          <rPr>
            <sz val="10"/>
            <rFont val="Arial"/>
            <family val="2"/>
          </rPr>
          <t>Ô chỉ tiêu có định dạng số. Đơn vị tính x 1 (hoặc %)
Dữ liệu động đầu vào hợp lệ khi chỉ được thêm dòng trên ô này.</t>
        </r>
      </text>
    </comment>
    <comment ref="B33" authorId="0" shapeId="0">
      <text>
        <r>
          <rPr>
            <sz val="10"/>
            <rFont val="Arial"/>
            <family val="2"/>
          </rPr>
          <t>Ô chỉ tiêu có định dạng ký tự
Dữ liệu động đầu vào hợp lệ khi chỉ được thêm dòng trên ô này.</t>
        </r>
      </text>
    </comment>
    <comment ref="C33" authorId="0" shapeId="0">
      <text>
        <r>
          <rPr>
            <sz val="10"/>
            <rFont val="Arial"/>
            <family val="2"/>
          </rPr>
          <t>Ô chỉ tiêu có định dạng số. Đơn vị tính x 1 (hoặc %)
Dữ liệu động đầu vào hợp lệ khi chỉ được thêm dòng trên ô này.</t>
        </r>
      </text>
    </comment>
    <comment ref="D33" authorId="0" shapeId="0">
      <text>
        <r>
          <rPr>
            <sz val="10"/>
            <rFont val="Arial"/>
            <family val="2"/>
          </rPr>
          <t>Ô chỉ tiêu có định dạng số. Đơn vị tính x 1 (hoặc %)
Dữ liệu động đầu vào hợp lệ khi chỉ được thêm dòng trên ô này.</t>
        </r>
      </text>
    </comment>
    <comment ref="E33" authorId="0" shapeId="0">
      <text>
        <r>
          <rPr>
            <sz val="10"/>
            <rFont val="Arial"/>
            <family val="2"/>
          </rPr>
          <t>Ô chỉ tiêu có định dạng số. Đơn vị tính x 1 (hoặc %)
Dữ liệu động đầu vào hợp lệ khi chỉ được thêm dòng trên ô này.</t>
        </r>
      </text>
    </comment>
    <comment ref="F33" authorId="0" shapeId="0">
      <text>
        <r>
          <rPr>
            <sz val="10"/>
            <rFont val="Arial"/>
            <family val="2"/>
          </rPr>
          <t>Ô chỉ tiêu có định dạng số. Đơn vị tính x 1 (hoặc %)
Dữ liệu động đầu vào hợp lệ khi chỉ được thêm dòng trên ô này.</t>
        </r>
      </text>
    </comment>
    <comment ref="G33"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t>
        </r>
      </text>
    </comment>
    <comment ref="E34" authorId="0" shapeId="0">
      <text>
        <r>
          <rPr>
            <sz val="10"/>
            <rFont val="Arial"/>
            <family val="2"/>
          </rPr>
          <t>Ô chỉ tiêu có định dạng số. Đơn vị tính x 1 (hoặc %)</t>
        </r>
      </text>
    </comment>
    <comment ref="F34" authorId="0" shapeId="0">
      <text>
        <r>
          <rPr>
            <sz val="10"/>
            <rFont val="Arial"/>
            <family val="2"/>
          </rPr>
          <t>Ô chỉ tiêu có định dạng số. Đơn vị tính x 1 (hoặc %)</t>
        </r>
      </text>
    </comment>
    <comment ref="G34" authorId="0" shapeId="0">
      <text>
        <r>
          <rPr>
            <sz val="10"/>
            <rFont val="Arial"/>
            <family val="2"/>
          </rPr>
          <t>Ô chỉ tiêu có định dạng số. Đơn vị tính x 1 (hoặc %)</t>
        </r>
      </text>
    </comment>
    <comment ref="A38" authorId="0" shapeId="0">
      <text>
        <r>
          <rPr>
            <sz val="10"/>
            <rFont val="Arial"/>
            <family val="2"/>
          </rPr>
          <t>Ô chỉ tiêu có định dạng số. Đơn vị tính x 1 (hoặc %)
Dữ liệu động đầu vào hợp lệ khi chỉ được thêm dòng trên ô này.</t>
        </r>
      </text>
    </comment>
    <comment ref="B38" authorId="0" shapeId="0">
      <text>
        <r>
          <rPr>
            <sz val="10"/>
            <rFont val="Arial"/>
            <family val="2"/>
          </rPr>
          <t>Ô chỉ tiêu có định dạng ký tự
Dữ liệu động đầu vào hợp lệ khi chỉ được thêm dòng trên ô này.</t>
        </r>
      </text>
    </comment>
    <comment ref="C38"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
Dữ liệu động đầu vào hợp lệ khi chỉ được thêm dòng trên ô này.</t>
        </r>
      </text>
    </comment>
    <comment ref="E38" authorId="0" shapeId="0">
      <text>
        <r>
          <rPr>
            <sz val="10"/>
            <rFont val="Arial"/>
            <family val="2"/>
          </rPr>
          <t>Ô chỉ tiêu có định dạng số. Đơn vị tính x 1 (hoặc %)
Dữ liệu động đầu vào hợp lệ khi chỉ được thêm dòng trên ô này.</t>
        </r>
      </text>
    </comment>
    <comment ref="F38" authorId="0" shapeId="0">
      <text>
        <r>
          <rPr>
            <sz val="10"/>
            <rFont val="Arial"/>
            <family val="2"/>
          </rPr>
          <t>Ô chỉ tiêu có định dạng số. Đơn vị tính x 1 (hoặc %)
Dữ liệu động đầu vào hợp lệ khi chỉ được thêm dòng trên ô này.</t>
        </r>
      </text>
    </comment>
    <comment ref="G38"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G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G40" authorId="0" shapeId="0">
      <text>
        <r>
          <rPr>
            <sz val="10"/>
            <rFont val="Arial"/>
            <family val="2"/>
          </rPr>
          <t>Ô chỉ tiêu có định dạng số. Đơn vị tính x 1 (hoặc %)</t>
        </r>
      </text>
    </comment>
    <comment ref="A49" authorId="0" shapeId="0">
      <text>
        <r>
          <rPr>
            <sz val="10"/>
            <rFont val="Arial"/>
            <family val="2"/>
          </rPr>
          <t>Ô chỉ tiêu có định dạng số. Đơn vị tính x 1 (hoặc %)
Dữ liệu động đầu vào hợp lệ khi chỉ được thêm dòng trên ô này.</t>
        </r>
      </text>
    </comment>
    <comment ref="B49" authorId="0" shapeId="0">
      <text>
        <r>
          <rPr>
            <sz val="10"/>
            <rFont val="Arial"/>
            <family val="2"/>
          </rPr>
          <t>Ô chỉ tiêu có định dạng ký tự
Dữ liệu động đầu vào hợp lệ khi chỉ được thêm dòng trên ô này.</t>
        </r>
      </text>
    </comment>
    <comment ref="C49" authorId="0" shapeId="0">
      <text>
        <r>
          <rPr>
            <sz val="10"/>
            <rFont val="Arial"/>
            <family val="2"/>
          </rPr>
          <t>Ô chỉ tiêu có định dạng số. Đơn vị tính x 1 (hoặc %)
Dữ liệu động đầu vào hợp lệ khi chỉ được thêm dòng trên ô này.</t>
        </r>
      </text>
    </comment>
    <comment ref="D49" authorId="0" shapeId="0">
      <text>
        <r>
          <rPr>
            <sz val="10"/>
            <rFont val="Arial"/>
            <family val="2"/>
          </rPr>
          <t>Ô chỉ tiêu có định dạng số. Đơn vị tính x 1 (hoặc %)
Dữ liệu động đầu vào hợp lệ khi chỉ được thêm dòng trên ô này.</t>
        </r>
      </text>
    </comment>
    <comment ref="E49" authorId="0" shapeId="0">
      <text>
        <r>
          <rPr>
            <sz val="10"/>
            <rFont val="Arial"/>
            <family val="2"/>
          </rPr>
          <t>Ô chỉ tiêu có định dạng số. Đơn vị tính x 1 (hoặc %)
Dữ liệu động đầu vào hợp lệ khi chỉ được thêm dòng trên ô này.</t>
        </r>
      </text>
    </comment>
    <comment ref="F49" authorId="0" shapeId="0">
      <text>
        <r>
          <rPr>
            <sz val="10"/>
            <rFont val="Arial"/>
            <family val="2"/>
          </rPr>
          <t>Ô chỉ tiêu có định dạng số. Đơn vị tính x 1 (hoặc %)
Dữ liệu động đầu vào hợp lệ khi chỉ được thêm dòng trên ô này.</t>
        </r>
      </text>
    </comment>
    <comment ref="G49" authorId="0" shapeId="0">
      <text>
        <r>
          <rPr>
            <sz val="10"/>
            <rFont val="Arial"/>
            <family val="2"/>
          </rPr>
          <t>Ô chỉ tiêu có định dạng số. Đơn vị tính x 1 (hoặc %)
Dữ liệu động đầu vào hợp lệ khi chỉ được thêm dòng trên ô này.</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 ref="G50" authorId="0" shapeId="0">
      <text>
        <r>
          <rPr>
            <sz val="10"/>
            <rFont val="Arial"/>
            <family val="2"/>
          </rPr>
          <t>Ô chỉ tiêu có định dạng số. Đơn vị tính x 1 (hoặc %)</t>
        </r>
      </text>
    </comment>
    <comment ref="D51" authorId="0" shapeId="0">
      <text>
        <r>
          <rPr>
            <sz val="10"/>
            <rFont val="Arial"/>
            <family val="2"/>
          </rPr>
          <t>Ô chỉ tiêu có định dạng số. Đơn vị tính x 1 (hoặc %)</t>
        </r>
      </text>
    </comment>
    <comment ref="E51" authorId="0" shapeId="0">
      <text>
        <r>
          <rPr>
            <sz val="10"/>
            <rFont val="Arial"/>
            <family val="2"/>
          </rPr>
          <t>Ô chỉ tiêu có định dạng số. Đơn vị tính x 1 (hoặc %)</t>
        </r>
      </text>
    </comment>
    <comment ref="F51" authorId="0" shapeId="0">
      <text>
        <r>
          <rPr>
            <sz val="10"/>
            <rFont val="Arial"/>
            <family val="2"/>
          </rPr>
          <t>Ô chỉ tiêu có định dạng số. Đơn vị tính x 1 (hoặc %)</t>
        </r>
      </text>
    </comment>
    <comment ref="G51" authorId="0" shapeId="0">
      <text>
        <r>
          <rPr>
            <sz val="10"/>
            <rFont val="Arial"/>
            <family val="2"/>
          </rPr>
          <t>Ô chỉ tiêu có định dạng số. Đơn vị tính x 1 (hoặc %)</t>
        </r>
      </text>
    </comment>
    <comment ref="A55" authorId="0" shapeId="0">
      <text>
        <r>
          <rPr>
            <sz val="10"/>
            <rFont val="Arial"/>
            <family val="2"/>
          </rPr>
          <t>Ô chỉ tiêu có định dạng ký tự
Dữ liệu động đầu vào hợp lệ khi chỉ được thêm dòng trên ô này.</t>
        </r>
      </text>
    </comment>
    <comment ref="B55" authorId="0" shapeId="0">
      <text>
        <r>
          <rPr>
            <sz val="10"/>
            <rFont val="Arial"/>
            <family val="2"/>
          </rPr>
          <t>Ô chỉ tiêu có định dạng ký tự
Dữ liệu động đầu vào hợp lệ khi chỉ được thêm dòng trên ô này.</t>
        </r>
      </text>
    </comment>
    <comment ref="C55" authorId="0" shapeId="0">
      <text>
        <r>
          <rPr>
            <sz val="10"/>
            <rFont val="Arial"/>
            <family val="2"/>
          </rPr>
          <t>Ô chỉ tiêu có định dạng ký tự
Dữ liệu động đầu vào hợp lệ khi chỉ được thêm dòng trên ô này.</t>
        </r>
      </text>
    </comment>
    <comment ref="D55" authorId="0" shapeId="0">
      <text>
        <r>
          <rPr>
            <sz val="10"/>
            <rFont val="Arial"/>
            <family val="2"/>
          </rPr>
          <t>Ô chỉ tiêu có định dạng số. Đơn vị tính x 1 (hoặc %)
Dữ liệu động đầu vào hợp lệ khi chỉ được thêm dòng trên ô này.</t>
        </r>
      </text>
    </comment>
    <comment ref="E55" authorId="0" shapeId="0">
      <text>
        <r>
          <rPr>
            <sz val="10"/>
            <rFont val="Arial"/>
            <family val="2"/>
          </rPr>
          <t>Ô chỉ tiêu có định dạng số. Đơn vị tính x 1 (hoặc %)
Dữ liệu động đầu vào hợp lệ khi chỉ được thêm dòng trên ô này.</t>
        </r>
      </text>
    </comment>
    <comment ref="F55" authorId="0" shapeId="0">
      <text>
        <r>
          <rPr>
            <sz val="10"/>
            <rFont val="Arial"/>
            <family val="2"/>
          </rPr>
          <t>Ô chỉ tiêu có định dạng số. Đơn vị tính x 1 (hoặc %)
Dữ liệu động đầu vào hợp lệ khi chỉ được thêm dòng trên ô này.</t>
        </r>
      </text>
    </comment>
    <comment ref="G55" authorId="0" shapeId="0">
      <text>
        <r>
          <rPr>
            <sz val="10"/>
            <rFont val="Arial"/>
            <family val="2"/>
          </rPr>
          <t>Ô chỉ tiêu có định dạng số. Đơn vị tính x 1 (hoặc %)
Dữ liệu động đầu vào hợp lệ khi chỉ được thêm dòng trên ô này.</t>
        </r>
      </text>
    </comment>
    <comment ref="A57" authorId="0" shapeId="0">
      <text>
        <r>
          <rPr>
            <sz val="10"/>
            <rFont val="Arial"/>
            <family val="2"/>
          </rPr>
          <t>Ô chỉ tiêu có định dạng ký tự
Dữ liệu động đầu vào hợp lệ khi chỉ được thêm dòng trên ô này.</t>
        </r>
      </text>
    </comment>
    <comment ref="B57" authorId="0" shapeId="0">
      <text>
        <r>
          <rPr>
            <sz val="10"/>
            <rFont val="Arial"/>
            <family val="2"/>
          </rPr>
          <t>Ô chỉ tiêu có định dạng ký tự
Dữ liệu động đầu vào hợp lệ khi chỉ được thêm dòng trên ô này.</t>
        </r>
      </text>
    </comment>
    <comment ref="C57" authorId="0" shapeId="0">
      <text>
        <r>
          <rPr>
            <sz val="10"/>
            <rFont val="Arial"/>
            <family val="2"/>
          </rPr>
          <t>Ô chỉ tiêu có định dạng ký tự
Dữ liệu động đầu vào hợp lệ khi chỉ được thêm dòng trên ô này.</t>
        </r>
      </text>
    </comment>
    <comment ref="D57" authorId="0" shapeId="0">
      <text>
        <r>
          <rPr>
            <sz val="10"/>
            <rFont val="Arial"/>
            <family val="2"/>
          </rPr>
          <t>Ô chỉ tiêu có định dạng số. Đơn vị tính x 1 (hoặc %)
Dữ liệu động đầu vào hợp lệ khi chỉ được thêm dòng trên ô này.</t>
        </r>
      </text>
    </comment>
    <comment ref="E57" authorId="0" shapeId="0">
      <text>
        <r>
          <rPr>
            <sz val="10"/>
            <rFont val="Arial"/>
            <family val="2"/>
          </rPr>
          <t>Ô chỉ tiêu có định dạng số. Đơn vị tính x 1 (hoặc %)
Dữ liệu động đầu vào hợp lệ khi chỉ được thêm dòng trên ô này.</t>
        </r>
      </text>
    </comment>
    <comment ref="F57" authorId="0" shapeId="0">
      <text>
        <r>
          <rPr>
            <sz val="10"/>
            <rFont val="Arial"/>
            <family val="2"/>
          </rPr>
          <t>Ô chỉ tiêu có định dạng số. Đơn vị tính x 1 (hoặc %)
Dữ liệu động đầu vào hợp lệ khi chỉ được thêm dòng trên ô này.</t>
        </r>
      </text>
    </comment>
    <comment ref="G57" authorId="0" shapeId="0">
      <text>
        <r>
          <rPr>
            <sz val="10"/>
            <rFont val="Arial"/>
            <family val="2"/>
          </rPr>
          <t>Ô chỉ tiêu có định dạng số. Đơn vị tính x 1 (hoặc %)
Dữ liệu động đầu vào hợp lệ khi chỉ được thêm dòng trên ô này.</t>
        </r>
      </text>
    </comment>
    <comment ref="D59" authorId="0" shapeId="0">
      <text>
        <r>
          <rPr>
            <sz val="10"/>
            <rFont val="Arial"/>
            <family val="2"/>
          </rPr>
          <t>Ô chỉ tiêu có định dạng số. Đơn vị tính x 1 (hoặc %)</t>
        </r>
      </text>
    </comment>
    <comment ref="E59" authorId="0" shapeId="0">
      <text>
        <r>
          <rPr>
            <sz val="10"/>
            <rFont val="Arial"/>
            <family val="2"/>
          </rPr>
          <t>Ô chỉ tiêu có định dạng số. Đơn vị tính x 1 (hoặc %)</t>
        </r>
      </text>
    </comment>
    <comment ref="F59" authorId="0" shapeId="0">
      <text>
        <r>
          <rPr>
            <sz val="10"/>
            <rFont val="Arial"/>
            <family val="2"/>
          </rPr>
          <t>Ô chỉ tiêu có định dạng số. Đơn vị tính x 1 (hoặc %)</t>
        </r>
      </text>
    </comment>
    <comment ref="G59" authorId="0" shapeId="0">
      <text>
        <r>
          <rPr>
            <sz val="10"/>
            <rFont val="Arial"/>
            <family val="2"/>
          </rPr>
          <t>Ô chỉ tiêu có định dạng số. Đơn vị tính x 1 (hoặc %)</t>
        </r>
      </text>
    </comment>
    <comment ref="D60" authorId="0" shapeId="0">
      <text>
        <r>
          <rPr>
            <sz val="10"/>
            <rFont val="Arial"/>
            <family val="2"/>
          </rPr>
          <t>Ô chỉ tiêu có định dạng số. Đơn vị tính x 1 (hoặc %)</t>
        </r>
      </text>
    </comment>
    <comment ref="E60" authorId="0" shapeId="0">
      <text>
        <r>
          <rPr>
            <sz val="10"/>
            <rFont val="Arial"/>
            <family val="2"/>
          </rPr>
          <t>Ô chỉ tiêu có định dạng số. Đơn vị tính x 1 (hoặc %)</t>
        </r>
      </text>
    </comment>
    <comment ref="F60" authorId="0" shapeId="0">
      <text>
        <r>
          <rPr>
            <sz val="10"/>
            <rFont val="Arial"/>
            <family val="2"/>
          </rPr>
          <t>Ô chỉ tiêu có định dạng số. Đơn vị tính x 1 (hoặc %)</t>
        </r>
      </text>
    </comment>
    <comment ref="G60"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<sst xmlns="http://schemas.openxmlformats.org/spreadsheetml/2006/main" count="1438" uniqueCount="401">
  <si>
    <t>BÁO CÁO VỀ HOẠT ĐỘNG ĐẦU TƯ CỦA QUỸ MỞ</t>
  </si>
  <si>
    <t xml:space="preserve"> </t>
  </si>
  <si>
    <t>Kỳ báo cáo:</t>
  </si>
  <si>
    <t>Giá trị kỳ báo cáo</t>
  </si>
  <si>
    <t>Năm:</t>
  </si>
  <si>
    <t>1. Tên Công ty quản lý quỹ:………………………………</t>
  </si>
  <si>
    <t>2. Tên Ngân hàng giám sát:………………………………</t>
  </si>
  <si>
    <t>3. Tên Quỹ:………………………………………………</t>
  </si>
  <si>
    <t>4. Ngày lập báo cáo:……………………………………..</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</si>
  <si>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</si>
  <si>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</si>
  <si>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</si>
  <si>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</si>
  <si>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</si>
  <si>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</si>
  <si>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</si>
  <si>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</si>
  <si>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</si>
  <si>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</si>
  <si>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</si>
  <si>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</si>
  <si>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</si>
  <si>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</si>
  <si>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</si>
  <si>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</si>
  <si>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</si>
  <si>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</si>
  <si>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</si>
  <si>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</si>
  <si>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</si>
  <si>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</si>
  <si>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</si>
  <si>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</si>
  <si>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</si>
  <si>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</si>
  <si>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</si>
  <si>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</si>
  <si>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</si>
  <si>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</si>
  <si>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</si>
  <si>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</si>
  <si>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</si>
  <si>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</si>
  <si>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</si>
  <si>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</si>
  <si>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</si>
  <si>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</si>
  <si>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</si>
  <si>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</si>
  <si>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</si>
  <si>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</si>
  <si>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</si>
  <si>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</si>
  <si>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</si>
  <si>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</si>
  <si>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</si>
  <si>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</si>
  <si>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</si>
  <si>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</si>
  <si>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</si>
  <si>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</si>
  <si>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</si>
  <si>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</si>
  <si>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</si>
  <si>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</si>
  <si>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</si>
  <si>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</si>
  <si>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</si>
  <si>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</si>
  <si>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</si>
  <si>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</si>
  <si>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</si>
  <si>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</si>
  <si>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</si>
  <si>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</si>
  <si>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</si>
  <si>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</si>
  <si>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</si>
  <si>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</si>
  <si>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</si>
  <si>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</si>
  <si>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</si>
  <si>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</si>
  <si>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</si>
  <si>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</si>
  <si>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</si>
  <si>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</si>
  <si>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</si>
  <si>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</si>
  <si>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</si>
  <si>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</si>
  <si>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</si>
  <si>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</si>
  <si>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</si>
  <si>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</si>
  <si>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</si>
  <si>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</si>
  <si>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</si>
  <si>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</si>
  <si>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</si>
  <si>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</si>
  <si>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</si>
  <si>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</si>
  <si>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</si>
  <si>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</si>
  <si>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</si>
  <si>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</si>
  <si>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</si>
  <si>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</si>
  <si>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</si>
  <si>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</si>
  <si>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</si>
  <si>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</si>
  <si>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</si>
  <si>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</si>
  <si>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</si>
  <si>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</si>
  <si>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</si>
  <si>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</si>
  <si>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</si>
  <si>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</si>
  <si>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</si>
  <si>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</si>
  <si>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</si>
  <si>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</si>
  <si>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</si>
  <si>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</si>
  <si>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</si>
  <si>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</si>
  <si>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</si>
  <si>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</si>
  <si>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</si>
  <si>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</si>
  <si>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</si>
  <si>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</si>
  <si>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</si>
  <si>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</si>
  <si>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</si>
  <si>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</si>
  <si>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</si>
  <si>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</si>
  <si>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</si>
  <si>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</si>
  <si>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</si>
  <si>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</si>
  <si>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</si>
  <si>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</si>
  <si>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</si>
  <si>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</si>
  <si>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</si>
  <si>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</si>
  <si>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</si>
  <si>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</si>
  <si>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</si>
  <si>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</si>
  <si>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</si>
  <si>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</si>
  <si>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</si>
  <si>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</si>
  <si>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</si>
  <si>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</si>
  <si>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</si>
  <si>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</si>
  <si>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</si>
  <si>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</si>
  <si>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</si>
  <si>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</si>
  <si>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</si>
  <si>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</si>
  <si>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</si>
  <si>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</si>
  <si>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</si>
  <si>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</si>
  <si>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</si>
  <si>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</si>
  <si>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</si>
  <si>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</si>
  <si>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</si>
  <si>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</si>
  <si>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</si>
  <si>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</si>
  <si>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</si>
  <si>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Số lượng</t>
  </si>
  <si>
    <t>Giá thị trường hoặc giá trị hợp lý tại ngày báo cáo</t>
  </si>
  <si>
    <t>Tổng giá trị</t>
  </si>
  <si>
    <t>Tổng</t>
  </si>
  <si>
    <t>2264</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</si>
  <si>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</si>
  <si>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</si>
  <si>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</si>
  <si>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</si>
  <si>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</si>
  <si>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</si>
  <si>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</si>
  <si>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</si>
  <si>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</si>
  <si>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</si>
  <si>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</si>
  <si>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</si>
  <si>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</si>
  <si>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</si>
  <si>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</si>
  <si>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</si>
  <si>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</si>
  <si>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</si>
  <si>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</si>
  <si>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</si>
  <si>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</si>
  <si>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</si>
  <si>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</si>
  <si>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</si>
  <si>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</si>
  <si>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</si>
  <si>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</si>
  <si>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</si>
  <si>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</si>
  <si>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</si>
  <si>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</si>
  <si>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</si>
  <si>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</si>
  <si>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</si>
  <si>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</si>
  <si>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</si>
  <si>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</si>
  <si>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</si>
  <si>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</si>
  <si>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</si>
  <si>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</si>
  <si>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</si>
  <si>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</si>
  <si>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</si>
  <si>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</si>
  <si>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</si>
  <si>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</si>
  <si>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</si>
  <si>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</si>
  <si>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</si>
  <si>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</si>
  <si>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</si>
  <si>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</si>
  <si>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</si>
  <si>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</si>
  <si>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</si>
  <si>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</si>
  <si>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</si>
  <si>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</si>
  <si>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</si>
  <si>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</si>
  <si>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</si>
  <si>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</si>
  <si>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</si>
  <si>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</si>
  <si>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</si>
  <si>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</si>
  <si>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</si>
  <si>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</si>
  <si>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</si>
  <si>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</si>
  <si>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</si>
  <si>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</si>
  <si>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</si>
  <si>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</si>
  <si>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</si>
  <si>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</si>
  <si>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</si>
  <si>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</si>
  <si>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</si>
  <si>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</si>
  <si>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</si>
  <si>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</si>
  <si>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</si>
  <si>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</si>
  <si>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</si>
  <si>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</si>
  <si>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</si>
  <si>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</si>
  <si>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</si>
  <si>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</si>
  <si>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</si>
  <si>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</si>
  <si>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</si>
  <si>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</si>
  <si>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</si>
  <si>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</si>
  <si>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</si>
  <si>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</si>
  <si>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</si>
  <si>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</si>
  <si>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</si>
  <si>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</si>
  <si>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</si>
  <si>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</si>
  <si>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</si>
  <si>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</si>
  <si>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</si>
  <si>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</si>
  <si>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</si>
  <si>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</si>
  <si>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</si>
  <si>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</si>
  <si>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</si>
  <si>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</si>
  <si>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</si>
  <si>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</si>
  <si>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</si>
  <si>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</si>
  <si>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</si>
  <si>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</si>
  <si>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</si>
  <si>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Loại tài sản</t>
  </si>
  <si>
    <t>Tỷ lệ %/Tổng giá trị tài sản của quỹ</t>
  </si>
  <si>
    <t>Bất động sản đầu tư (áp dụng đối với các quỹ được đầu tư bất động sản)</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</si>
  <si>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</si>
  <si>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</si>
  <si>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</si>
  <si>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</si>
  <si>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</si>
  <si>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</si>
  <si>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</si>
  <si>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</si>
  <si>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</si>
  <si>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</si>
  <si>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</si>
  <si>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</si>
  <si>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</si>
  <si>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</si>
  <si>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</si>
  <si>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</si>
  <si>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</si>
  <si>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</si>
  <si>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</si>
  <si>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</si>
  <si>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</si>
  <si>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</si>
  <si>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</si>
  <si>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</si>
  <si>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</si>
  <si>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</si>
  <si>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</si>
  <si>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</si>
  <si>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Công ty Cổ phần Quản lý Quỹ Kỹ Thương</t>
  </si>
  <si>
    <t>Ngân hàng TNHH Một thành viên Standard Chartered (Việt Nam)</t>
  </si>
  <si>
    <t>Quỹ Đầu tư trái phiếu Techcom (TCBF)</t>
  </si>
  <si>
    <t>Ngày 05 tháng 08 năm 2025</t>
  </si>
  <si>
    <t>Tháng</t>
  </si>
  <si>
    <t>2025</t>
  </si>
  <si>
    <t>Vũ Quang Phan</t>
  </si>
  <si>
    <t>Phí Tuấn Thành</t>
  </si>
  <si>
    <t>Phó phòng Dịch vụ nghiệp vụ giám sát Quỹ</t>
  </si>
  <si>
    <t>Tổng Giám đốc</t>
  </si>
  <si>
    <t>…</t>
  </si>
  <si>
    <t>Trái phiếu niêm yết
Listed bonds</t>
  </si>
  <si>
    <t>CII124021</t>
  </si>
  <si>
    <t>2251.1.1</t>
  </si>
  <si>
    <t>HDB124018</t>
  </si>
  <si>
    <t>2251.1.2</t>
  </si>
  <si>
    <t>MML121021</t>
  </si>
  <si>
    <t>2251.1.3</t>
  </si>
  <si>
    <t>NPM123021</t>
  </si>
  <si>
    <t>2251.1.4</t>
  </si>
  <si>
    <t>NPM123022</t>
  </si>
  <si>
    <t>2251.1.5</t>
  </si>
  <si>
    <t>NPM123023</t>
  </si>
  <si>
    <t>2251.1.6</t>
  </si>
  <si>
    <t>NPM123024</t>
  </si>
  <si>
    <t>2251.1.7</t>
  </si>
  <si>
    <t>NVL122001</t>
  </si>
  <si>
    <t>2251.1.8</t>
  </si>
  <si>
    <t>SHB125010</t>
  </si>
  <si>
    <t>2251.1.9</t>
  </si>
  <si>
    <t>VHM121025</t>
  </si>
  <si>
    <t>2251.1.10</t>
  </si>
  <si>
    <t>VIC123029</t>
  </si>
  <si>
    <t>2251.1.11</t>
  </si>
  <si>
    <t>VIC124003</t>
  </si>
  <si>
    <t>2251.1.12</t>
  </si>
  <si>
    <t>VIC124004</t>
  </si>
  <si>
    <t>2251.1.13</t>
  </si>
  <si>
    <t>VIC124005</t>
  </si>
  <si>
    <t>2251.1.14</t>
  </si>
  <si>
    <t>VRE12007</t>
  </si>
  <si>
    <t>2251.1.15</t>
  </si>
  <si>
    <t>Trái phiếu chưa niêm yết
Unlisted Bonds</t>
  </si>
  <si>
    <t>CIIB2427001 BONDS</t>
  </si>
  <si>
    <t>2251.2.1</t>
  </si>
  <si>
    <t>MSN12201</t>
  </si>
  <si>
    <t>2251.2.2</t>
  </si>
  <si>
    <t>NLG12402</t>
  </si>
  <si>
    <t>2251.2.3</t>
  </si>
  <si>
    <t>Quyền mua chứng khoán
Investment - Rights</t>
  </si>
  <si>
    <t>Chi tiết loại hợp đồng phái sinh(*)
Index future contracts</t>
  </si>
  <si>
    <t>Cổ tức được nhận
Dividend receivables</t>
  </si>
  <si>
    <t>Lãi trái phiếu được nhận
Coupon receivables</t>
  </si>
  <si>
    <t>Lãi tiền gửi và công cụ thị trường tiền tệ được nhận
Interest receivables from bank deposits and Money market instruments</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</si>
  <si>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</si>
  <si>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</si>
  <si>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</si>
  <si>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</si>
  <si>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gửi ngân hàng
	Cash at Bank</t>
  </si>
  <si>
    <t>Các khoản tương đương tiền
Cash Equivalents</t>
  </si>
  <si>
    <t>Công cụ thị trường tiền tệ 
Money market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</si>
</sst>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_);_(@_)"/>
    <numFmt numFmtId="165" formatCode="_(* #,##0_);_(* \(#,##0\);_(* &quot;-&quot;??_);_(@_)"/>
    <numFmt numFmtId="166" formatCode="_(\ #,##0.00_);_(\ \(#,##0.00\);_(\ \-_);_(@_)"/>
  </numFmts>
  <fonts count="15" x14ac:knownFonts="1">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0"/>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9" fontId="13" fillId="0" borderId="0" applyFont="0" applyFill="0" applyBorder="0" applyAlignment="0" applyProtection="0"/>
    <xf numFmtId="0" fontId="14" fillId="0" borderId="0"/>
    <xf numFmtId="43" fontId="14" fillId="0" borderId="0" applyFont="0" applyFill="0" applyBorder="0" applyAlignment="0" applyProtection="0"/>
  </cellStyleXfs>
  <cellXfs count="41">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10" fillId="2" borderId="1" xfId="0" applyFont="1" applyFill="1" applyBorder="1" applyAlignment="1">
      <alignment horizontal="center" vertical="justify"/>
    </xf>
    <xf numFmtId="0" fontId="11" fillId="0" borderId="1" xfId="0" applyFont="1" applyBorder="1" applyAlignment="1">
      <alignment horizontal="left"/>
    </xf>
    <xf numFmtId="0" fontId="12" fillId="2" borderId="1" xfId="0" applyFont="1" applyFill="1" applyBorder="1" applyAlignment="1">
      <alignment horizontal="left"/>
    </xf>
    <xf numFmtId="10" fontId="6" fillId="0" borderId="1" xfId="0" applyNumberFormat="1" applyFont="1" applyBorder="1" applyAlignment="1">
      <alignment horizontal="left"/>
    </xf>
    <xf numFmtId="0" fontId="4" fillId="2" borderId="1" xfId="2" applyFont="1" applyFill="1" applyBorder="1" applyAlignment="1">
      <alignment horizontal="center" vertical="justify"/>
    </xf>
    <xf numFmtId="2" fontId="4" fillId="2" borderId="1" xfId="2" applyNumberFormat="1" applyFont="1" applyFill="1" applyBorder="1" applyAlignment="1">
      <alignment horizontal="center" vertical="justify"/>
    </xf>
    <xf numFmtId="0" fontId="14" fillId="0" borderId="0" xfId="2"/>
    <xf numFmtId="0" fontId="4" fillId="0" borderId="1" xfId="2" applyFont="1" applyBorder="1" applyAlignment="1">
      <alignment horizontal="left"/>
    </xf>
    <xf numFmtId="0" fontId="2" fillId="0" borderId="1" xfId="2" applyFont="1" applyBorder="1" applyAlignment="1">
      <alignment horizontal="left"/>
    </xf>
    <xf numFmtId="0" fontId="2" fillId="2" borderId="1" xfId="2" applyFont="1" applyFill="1" applyBorder="1" applyAlignment="1">
      <alignment horizontal="left"/>
    </xf>
    <xf numFmtId="2" fontId="2" fillId="2" borderId="1" xfId="2" applyNumberFormat="1" applyFont="1" applyFill="1" applyBorder="1" applyAlignment="1">
      <alignment horizontal="left"/>
    </xf>
    <xf numFmtId="2" fontId="14" fillId="0" borderId="0" xfId="2" applyNumberFormat="1"/>
    <xf numFmtId="10" fontId="11" fillId="0" borderId="1" xfId="0" applyNumberFormat="1" applyFont="1" applyBorder="1" applyAlignment="1">
      <alignment horizontal="left"/>
    </xf>
    <xf numFmtId="0" fontId="2" fillId="0" borderId="1" xfId="2" applyFont="1" applyBorder="1" applyAlignment="1">
      <alignment horizontal="left" wrapText="1"/>
    </xf>
    <xf numFmtId="164" fontId="11" fillId="0" borderId="1" xfId="0" applyNumberFormat="1" applyFont="1" applyBorder="1" applyAlignment="1">
      <alignment horizontal="right" vertical="top"/>
    </xf>
    <xf numFmtId="10" fontId="11" fillId="0" borderId="1" xfId="1" applyNumberFormat="1" applyFont="1" applyBorder="1" applyAlignment="1">
      <alignment horizontal="right" vertical="top"/>
    </xf>
    <xf numFmtId="164" fontId="6" fillId="0" borderId="1" xfId="0" applyNumberFormat="1" applyFont="1" applyBorder="1" applyAlignment="1">
      <alignment horizontal="right" vertical="top"/>
    </xf>
    <xf numFmtId="10" fontId="6" fillId="0" borderId="1" xfId="1" applyNumberFormat="1" applyFont="1" applyBorder="1" applyAlignment="1">
      <alignment horizontal="right" vertical="top"/>
    </xf>
    <xf numFmtId="166" fontId="6" fillId="0" borderId="1" xfId="0" applyNumberFormat="1" applyFont="1" applyBorder="1" applyAlignment="1">
      <alignment horizontal="right" vertical="top"/>
    </xf>
    <xf numFmtId="10" fontId="6" fillId="0" borderId="1" xfId="0" applyNumberFormat="1" applyFont="1" applyBorder="1" applyAlignment="1">
      <alignment horizontal="right" vertical="top"/>
    </xf>
    <xf numFmtId="165" fontId="2" fillId="0" borderId="1" xfId="3" applyNumberFormat="1" applyFont="1" applyBorder="1" applyAlignment="1">
      <alignment horizontal="right" vertical="top"/>
    </xf>
    <xf numFmtId="164" fontId="2" fillId="0" borderId="1" xfId="3" applyNumberFormat="1" applyFont="1" applyBorder="1" applyAlignment="1">
      <alignment horizontal="right" vertical="top"/>
    </xf>
    <xf numFmtId="10" fontId="2" fillId="0" borderId="1" xfId="2" applyNumberFormat="1" applyFont="1" applyBorder="1" applyAlignment="1">
      <alignment horizontal="right" vertical="top"/>
    </xf>
    <xf numFmtId="165" fontId="4" fillId="0" borderId="1" xfId="3" applyNumberFormat="1" applyFont="1" applyBorder="1" applyAlignment="1">
      <alignment horizontal="right" vertical="top"/>
    </xf>
    <xf numFmtId="164" fontId="4" fillId="0" borderId="1" xfId="3" applyNumberFormat="1" applyFont="1" applyBorder="1" applyAlignment="1">
      <alignment horizontal="right" vertical="top"/>
    </xf>
    <xf numFmtId="10" fontId="4" fillId="0" borderId="1" xfId="2" applyNumberFormat="1" applyFont="1" applyBorder="1" applyAlignment="1">
      <alignment horizontal="right" vertical="top"/>
    </xf>
    <xf numFmtId="0" fontId="2" fillId="0" borderId="1" xfId="2" applyFont="1" applyBorder="1" applyAlignment="1">
      <alignment horizontal="right" vertical="top"/>
    </xf>
    <xf numFmtId="164" fontId="2" fillId="0" borderId="1" xfId="2" applyNumberFormat="1" applyFont="1" applyBorder="1" applyAlignment="1">
      <alignment horizontal="right" vertical="top"/>
    </xf>
    <xf numFmtId="0" fontId="9" fillId="0" borderId="0" xfId="0" applyFont="1" applyAlignment="1">
      <alignment horizontal="center" vertical="justify"/>
    </xf>
    <xf numFmtId="0" fontId="8" fillId="0" borderId="0" xfId="0" applyFont="1" applyAlignment="1">
      <alignment horizontal="center" vertical="justify"/>
    </xf>
    <xf numFmtId="0" fontId="1" fillId="0" borderId="0" xfId="0" applyFont="1" applyAlignment="1">
      <alignment horizontal="center" vertical="justify"/>
    </xf>
    <xf numFmtId="0" fontId="2" fillId="0" borderId="0" xfId="0" applyFont="1" applyAlignment="1">
      <alignment horizontal="left"/>
    </xf>
    <xf numFmtId="0" fontId="4" fillId="0" borderId="1" xfId="2" applyFont="1" applyBorder="1" applyAlignment="1">
      <alignment horizontal="left"/>
    </xf>
    <xf numFmtId="0" fontId="10" fillId="2" borderId="1" xfId="0" applyFont="1" applyFill="1" applyBorder="1" applyAlignment="1">
      <alignment horizontal="center" vertical="justify"/>
    </xf>
  </cellXfs>
  <cellStyles count="4">
    <cellStyle name="Comma 2" xfId="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8"/>
  <sheetViews>
    <sheetView topLeftCell="A37" workbookViewId="0">
      <selection activeCell="A37" sqref="A37:C38"/>
    </sheetView>
  </sheetViews>
  <sheetFormatPr defaultRowHeight="13.2" x14ac:dyDescent="0.25"/>
  <cols>
    <col min="1" max="1" width="32.77734375" customWidth="1"/>
    <col min="2" max="2" width="8.5546875" customWidth="1"/>
    <col min="3" max="3" width="81.21875" customWidth="1"/>
    <col min="4" max="4" width="37" customWidth="1"/>
  </cols>
  <sheetData>
    <row r="1" spans="1:4" ht="15" customHeight="1" x14ac:dyDescent="0.25">
      <c r="A1" s="37" t="s">
        <v>0</v>
      </c>
      <c r="B1" s="37"/>
      <c r="C1" s="37"/>
      <c r="D1" s="37"/>
    </row>
    <row r="2" spans="1:4" ht="9" customHeight="1" x14ac:dyDescent="0.25">
      <c r="A2" s="37"/>
      <c r="B2" s="37"/>
      <c r="C2" s="37"/>
      <c r="D2" s="37"/>
    </row>
    <row r="3" spans="1:4" ht="15" customHeight="1" x14ac:dyDescent="0.3">
      <c r="A3" s="1" t="s">
        <v>1</v>
      </c>
      <c r="B3" s="1" t="s">
        <v>1</v>
      </c>
      <c r="C3" s="2" t="s">
        <v>2</v>
      </c>
      <c r="D3" s="1" t="s">
        <v>344</v>
      </c>
    </row>
    <row r="4" spans="1:4" ht="15" customHeight="1" x14ac:dyDescent="0.3">
      <c r="A4" s="1" t="s">
        <v>1</v>
      </c>
      <c r="B4" s="1" t="s">
        <v>1</v>
      </c>
      <c r="C4" s="2" t="s">
        <v>3</v>
      </c>
      <c r="D4" s="1" t="s">
        <v>31</v>
      </c>
    </row>
    <row r="5" spans="1:4" ht="15" customHeight="1" x14ac:dyDescent="0.3">
      <c r="A5" s="1" t="s">
        <v>1</v>
      </c>
      <c r="B5" s="1" t="s">
        <v>1</v>
      </c>
      <c r="C5" s="2" t="s">
        <v>4</v>
      </c>
      <c r="D5" s="1" t="s">
        <v>345</v>
      </c>
    </row>
    <row r="6" spans="1:4" ht="15" customHeight="1" x14ac:dyDescent="0.3">
      <c r="A6" s="1" t="s">
        <v>1</v>
      </c>
      <c r="B6" s="1" t="s">
        <v>1</v>
      </c>
      <c r="C6" s="1" t="s">
        <v>1</v>
      </c>
      <c r="D6" s="1" t="s">
        <v>1</v>
      </c>
    </row>
    <row r="7" spans="1:4" ht="15" customHeight="1" x14ac:dyDescent="0.3">
      <c r="A7" s="38" t="s">
        <v>5</v>
      </c>
      <c r="B7" s="38"/>
      <c r="C7" s="1" t="s">
        <v>340</v>
      </c>
      <c r="D7" s="1" t="s">
        <v>1</v>
      </c>
    </row>
    <row r="8" spans="1:4" ht="15" customHeight="1" x14ac:dyDescent="0.3">
      <c r="A8" s="38" t="s">
        <v>6</v>
      </c>
      <c r="B8" s="38"/>
      <c r="C8" s="1" t="s">
        <v>341</v>
      </c>
      <c r="D8" s="1" t="s">
        <v>1</v>
      </c>
    </row>
    <row r="9" spans="1:4" ht="15" customHeight="1" x14ac:dyDescent="0.3">
      <c r="A9" s="38" t="s">
        <v>7</v>
      </c>
      <c r="B9" s="38"/>
      <c r="C9" s="1" t="s">
        <v>342</v>
      </c>
      <c r="D9" s="1" t="s">
        <v>1</v>
      </c>
    </row>
    <row r="10" spans="1:4" ht="15" customHeight="1" x14ac:dyDescent="0.3">
      <c r="A10" s="38" t="s">
        <v>8</v>
      </c>
      <c r="B10" s="38"/>
      <c r="C10" s="1" t="s">
        <v>343</v>
      </c>
      <c r="D10" s="1" t="s">
        <v>1</v>
      </c>
    </row>
    <row r="11" spans="1:4" ht="15" customHeight="1" x14ac:dyDescent="0.3">
      <c r="A11" s="1" t="s">
        <v>1</v>
      </c>
      <c r="B11" s="1" t="s">
        <v>1</v>
      </c>
      <c r="C11" s="1" t="s">
        <v>1</v>
      </c>
      <c r="D11" s="1" t="s">
        <v>1</v>
      </c>
    </row>
    <row r="12" spans="1:4" ht="15" customHeight="1" x14ac:dyDescent="0.3">
      <c r="A12" s="1" t="s">
        <v>1</v>
      </c>
      <c r="B12" s="1" t="s">
        <v>1</v>
      </c>
      <c r="C12" s="1" t="s">
        <v>1</v>
      </c>
      <c r="D12" s="1" t="s">
        <v>9</v>
      </c>
    </row>
    <row r="13" spans="1:4" ht="15" customHeight="1" x14ac:dyDescent="0.3">
      <c r="A13" s="1" t="s">
        <v>1</v>
      </c>
      <c r="B13" s="3" t="s">
        <v>10</v>
      </c>
      <c r="C13" s="3" t="s">
        <v>11</v>
      </c>
      <c r="D13" s="3" t="s">
        <v>12</v>
      </c>
    </row>
    <row r="14" spans="1:4" ht="15" customHeight="1" x14ac:dyDescent="0.3">
      <c r="A14" s="1" t="s">
        <v>1</v>
      </c>
      <c r="B14" s="4" t="s">
        <v>13</v>
      </c>
      <c r="C14" s="5" t="s">
        <v>14</v>
      </c>
      <c r="D14" s="5" t="s">
        <v>15</v>
      </c>
    </row>
    <row r="15" spans="1:4" ht="15" customHeight="1" x14ac:dyDescent="0.3">
      <c r="A15" s="1" t="s">
        <v>1</v>
      </c>
      <c r="B15" s="4" t="s">
        <v>16</v>
      </c>
      <c r="C15" s="5" t="s">
        <v>17</v>
      </c>
      <c r="D15" s="5" t="s">
        <v>18</v>
      </c>
    </row>
    <row r="16" spans="1:4" ht="15" customHeight="1" x14ac:dyDescent="0.3">
      <c r="A16" s="1" t="s">
        <v>1</v>
      </c>
      <c r="B16" s="4" t="s">
        <v>19</v>
      </c>
      <c r="C16" s="5" t="s">
        <v>20</v>
      </c>
      <c r="D16" s="5" t="s">
        <v>21</v>
      </c>
    </row>
    <row r="17" spans="1:4" ht="15" customHeight="1" x14ac:dyDescent="0.3">
      <c r="A17" s="1" t="s">
        <v>1</v>
      </c>
      <c r="B17" s="4" t="s">
        <v>22</v>
      </c>
      <c r="C17" s="5" t="s">
        <v>23</v>
      </c>
      <c r="D17" s="5" t="s">
        <v>24</v>
      </c>
    </row>
    <row r="18" spans="1:4" ht="15" customHeight="1" x14ac:dyDescent="0.3">
      <c r="A18" s="1" t="s">
        <v>1</v>
      </c>
      <c r="B18" s="4" t="s">
        <v>25</v>
      </c>
      <c r="C18" s="5" t="s">
        <v>26</v>
      </c>
      <c r="D18" s="5" t="s">
        <v>27</v>
      </c>
    </row>
    <row r="19" spans="1:4" ht="15" customHeight="1" x14ac:dyDescent="0.3">
      <c r="A19" s="1"/>
      <c r="B19" s="4" t="s">
        <v>28</v>
      </c>
      <c r="C19" s="5" t="s">
        <v>29</v>
      </c>
      <c r="D19" s="5" t="s">
        <v>30</v>
      </c>
    </row>
    <row r="20" spans="1:4" ht="15" customHeight="1" x14ac:dyDescent="0.3">
      <c r="A20" s="1"/>
      <c r="B20" s="4" t="s">
        <v>31</v>
      </c>
      <c r="C20" s="5" t="s">
        <v>32</v>
      </c>
      <c r="D20" s="5" t="s">
        <v>33</v>
      </c>
    </row>
    <row r="21" spans="1:4" ht="15" customHeight="1" x14ac:dyDescent="0.3">
      <c r="A21" s="1"/>
      <c r="B21" s="4" t="s">
        <v>34</v>
      </c>
      <c r="C21" s="5" t="s">
        <v>35</v>
      </c>
      <c r="D21" s="5" t="s">
        <v>36</v>
      </c>
    </row>
    <row r="22" spans="1:4" ht="15" customHeight="1" x14ac:dyDescent="0.3">
      <c r="A22" s="1"/>
      <c r="B22" s="4" t="s">
        <v>37</v>
      </c>
      <c r="C22" s="5" t="s">
        <v>38</v>
      </c>
      <c r="D22" s="5" t="s">
        <v>39</v>
      </c>
    </row>
    <row r="23" spans="1:4" ht="15" customHeight="1" x14ac:dyDescent="0.3">
      <c r="A23" s="1"/>
      <c r="B23" s="4" t="s">
        <v>40</v>
      </c>
      <c r="C23" s="5" t="s">
        <v>41</v>
      </c>
      <c r="D23" s="5" t="s">
        <v>42</v>
      </c>
    </row>
    <row r="24" spans="1:4" ht="15" customHeight="1" x14ac:dyDescent="0.3">
      <c r="A24" s="1"/>
      <c r="B24" s="4" t="s">
        <v>43</v>
      </c>
      <c r="C24" s="5" t="s">
        <v>44</v>
      </c>
      <c r="D24" s="5" t="s">
        <v>45</v>
      </c>
    </row>
    <row r="25" spans="1:4" ht="15" customHeight="1" x14ac:dyDescent="0.3">
      <c r="A25" s="1"/>
      <c r="B25" s="4" t="s">
        <v>46</v>
      </c>
      <c r="C25" s="5" t="s">
        <v>47</v>
      </c>
      <c r="D25" s="5" t="s">
        <v>48</v>
      </c>
    </row>
    <row r="26" spans="1:4" ht="15" customHeight="1" x14ac:dyDescent="0.3">
      <c r="A26" s="1"/>
      <c r="B26" s="4" t="s">
        <v>49</v>
      </c>
      <c r="C26" s="5" t="s">
        <v>50</v>
      </c>
      <c r="D26" s="5" t="s">
        <v>51</v>
      </c>
    </row>
    <row r="27" spans="1:4" ht="15" customHeight="1" x14ac:dyDescent="0.35">
      <c r="A27" s="1" t="s">
        <v>1</v>
      </c>
      <c r="B27" s="6" t="s">
        <v>52</v>
      </c>
      <c r="C27" s="1" t="s">
        <v>53</v>
      </c>
      <c r="D27" s="1" t="s">
        <v>1</v>
      </c>
    </row>
    <row r="28" spans="1:4" ht="15" customHeight="1" x14ac:dyDescent="0.3">
      <c r="A28" s="1" t="s">
        <v>1</v>
      </c>
      <c r="B28" s="1" t="s">
        <v>1</v>
      </c>
      <c r="C28" s="1" t="s">
        <v>54</v>
      </c>
      <c r="D28" s="1"/>
    </row>
    <row r="29" spans="1:4" ht="15" customHeight="1" x14ac:dyDescent="0.3">
      <c r="A29" s="1" t="s">
        <v>1</v>
      </c>
      <c r="B29" s="1" t="s">
        <v>1</v>
      </c>
      <c r="C29" s="1" t="s">
        <v>55</v>
      </c>
      <c r="D29" s="1" t="s">
        <v>1</v>
      </c>
    </row>
    <row r="30" spans="1:4" ht="15" customHeight="1" x14ac:dyDescent="0.3">
      <c r="A30" s="1" t="s">
        <v>1</v>
      </c>
      <c r="B30" s="1" t="s">
        <v>1</v>
      </c>
      <c r="C30" s="1" t="s">
        <v>1</v>
      </c>
      <c r="D30" s="1" t="s">
        <v>1</v>
      </c>
    </row>
    <row r="31" spans="1:4" ht="15" customHeight="1" x14ac:dyDescent="0.3">
      <c r="A31" s="1" t="s">
        <v>1</v>
      </c>
      <c r="B31" s="1" t="s">
        <v>1</v>
      </c>
      <c r="C31" s="1" t="s">
        <v>1</v>
      </c>
      <c r="D31" s="1" t="s">
        <v>1</v>
      </c>
    </row>
    <row r="32" spans="1:4" ht="15" customHeight="1" x14ac:dyDescent="0.3">
      <c r="A32" s="1" t="s">
        <v>1</v>
      </c>
      <c r="B32" s="1" t="s">
        <v>1</v>
      </c>
      <c r="C32" s="1" t="s">
        <v>1</v>
      </c>
      <c r="D32" s="1" t="s">
        <v>1</v>
      </c>
    </row>
    <row r="33" spans="1:4" ht="15" customHeight="1" x14ac:dyDescent="0.25">
      <c r="A33" s="36" t="s">
        <v>56</v>
      </c>
      <c r="B33" s="36"/>
      <c r="C33" s="36" t="s">
        <v>57</v>
      </c>
      <c r="D33" s="36"/>
    </row>
    <row r="34" spans="1:4" ht="15" customHeight="1" x14ac:dyDescent="0.25">
      <c r="A34" s="35" t="s">
        <v>58</v>
      </c>
      <c r="B34" s="35"/>
      <c r="C34" s="35" t="s">
        <v>58</v>
      </c>
      <c r="D34" s="35"/>
    </row>
    <row r="35" spans="1:4" ht="15" customHeight="1" x14ac:dyDescent="0.3">
      <c r="A35" s="1" t="s">
        <v>1</v>
      </c>
      <c r="B35" s="1" t="s">
        <v>1</v>
      </c>
      <c r="C35" s="1" t="s">
        <v>1</v>
      </c>
      <c r="D35" s="1" t="s">
        <v>1</v>
      </c>
    </row>
    <row r="37" spans="1:4" x14ac:dyDescent="0.25">
      <c r="A37" t="s">
        <v>346</v>
      </c>
      <c r="C37" t="s">
        <v>347</v>
      </c>
    </row>
    <row r="38" spans="1:4" x14ac:dyDescent="0.25">
      <c r="A38" t="s">
        <v>348</v>
      </c>
      <c r="C38" t="s">
        <v>349</v>
      </c>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headerFooter alignWithMargins="0">
    <oddHeader>&amp;L&amp;"Arial"&amp;9&amp;KA80000 CONFIDENTIAL&amp;1#_x000D_</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3.2" x14ac:dyDescent="0.25"/>
  <cols>
    <col min="1" max="1" width="6.77734375" customWidth="1"/>
    <col min="2" max="2" width="40.5546875" customWidth="1"/>
    <col min="3" max="6" width="13.77734375" customWidth="1"/>
    <col min="7" max="7" width="14.5546875" customWidth="1"/>
  </cols>
  <sheetData>
    <row r="1" spans="1:7" ht="15" customHeight="1" x14ac:dyDescent="0.25">
      <c r="A1" s="40" t="s">
        <v>10</v>
      </c>
      <c r="B1" s="40" t="s">
        <v>122</v>
      </c>
      <c r="C1" s="40" t="s">
        <v>209</v>
      </c>
      <c r="D1" s="40"/>
      <c r="E1" s="40" t="s">
        <v>210</v>
      </c>
      <c r="F1" s="40"/>
      <c r="G1" s="40" t="s">
        <v>290</v>
      </c>
    </row>
    <row r="2" spans="1:7" ht="15" customHeight="1" x14ac:dyDescent="0.25">
      <c r="A2" s="40"/>
      <c r="B2" s="40"/>
      <c r="C2" s="7" t="s">
        <v>281</v>
      </c>
      <c r="D2" s="7" t="s">
        <v>287</v>
      </c>
      <c r="E2" s="7" t="s">
        <v>281</v>
      </c>
      <c r="F2" s="7" t="s">
        <v>287</v>
      </c>
      <c r="G2" s="40"/>
    </row>
    <row r="3" spans="1:7" ht="15" customHeight="1" x14ac:dyDescent="0.3">
      <c r="A3" s="8" t="s">
        <v>63</v>
      </c>
      <c r="B3" s="8" t="s">
        <v>291</v>
      </c>
      <c r="C3" s="8" t="s">
        <v>1</v>
      </c>
      <c r="D3" s="8" t="s">
        <v>1</v>
      </c>
      <c r="E3" s="8" t="s">
        <v>1</v>
      </c>
      <c r="F3" s="8" t="s">
        <v>1</v>
      </c>
      <c r="G3" s="8" t="s">
        <v>1</v>
      </c>
    </row>
    <row r="4" spans="1:7" ht="15" customHeight="1" x14ac:dyDescent="0.3">
      <c r="A4" s="5" t="s">
        <v>1</v>
      </c>
      <c r="B4" s="5" t="s">
        <v>81</v>
      </c>
      <c r="C4" s="5" t="s">
        <v>1</v>
      </c>
      <c r="D4" s="5" t="s">
        <v>1</v>
      </c>
      <c r="E4" s="5" t="s">
        <v>1</v>
      </c>
      <c r="F4" s="5" t="s">
        <v>1</v>
      </c>
      <c r="G4" s="5" t="s">
        <v>1</v>
      </c>
    </row>
    <row r="5" spans="1:7" ht="15" customHeight="1" x14ac:dyDescent="0.3">
      <c r="A5" s="5" t="s">
        <v>1</v>
      </c>
      <c r="B5" s="5" t="s">
        <v>84</v>
      </c>
      <c r="C5" s="5" t="s">
        <v>1</v>
      </c>
      <c r="D5" s="5" t="s">
        <v>1</v>
      </c>
      <c r="E5" s="5" t="s">
        <v>1</v>
      </c>
      <c r="F5" s="5" t="s">
        <v>1</v>
      </c>
      <c r="G5" s="5" t="s">
        <v>1</v>
      </c>
    </row>
    <row r="6" spans="1:7" ht="15" customHeight="1" x14ac:dyDescent="0.3">
      <c r="A6" s="5" t="s">
        <v>1</v>
      </c>
      <c r="B6" s="5" t="s">
        <v>292</v>
      </c>
      <c r="C6" s="5" t="s">
        <v>1</v>
      </c>
      <c r="D6" s="5" t="s">
        <v>1</v>
      </c>
      <c r="E6" s="5" t="s">
        <v>1</v>
      </c>
      <c r="F6" s="5" t="s">
        <v>1</v>
      </c>
      <c r="G6" s="5" t="s">
        <v>1</v>
      </c>
    </row>
    <row r="7" spans="1:7" ht="15" customHeight="1" x14ac:dyDescent="0.3">
      <c r="A7" s="5" t="s">
        <v>71</v>
      </c>
      <c r="B7" s="5" t="s">
        <v>71</v>
      </c>
      <c r="C7" s="5" t="s">
        <v>71</v>
      </c>
      <c r="D7" s="5" t="s">
        <v>71</v>
      </c>
      <c r="E7" s="5" t="s">
        <v>71</v>
      </c>
      <c r="F7" s="5" t="s">
        <v>71</v>
      </c>
      <c r="G7" s="5" t="s">
        <v>71</v>
      </c>
    </row>
    <row r="8" spans="1:7" ht="15" customHeight="1" x14ac:dyDescent="0.3">
      <c r="A8" s="8" t="s">
        <v>101</v>
      </c>
      <c r="B8" s="8" t="s">
        <v>293</v>
      </c>
      <c r="C8" s="8" t="s">
        <v>1</v>
      </c>
      <c r="D8" s="8" t="s">
        <v>1</v>
      </c>
      <c r="E8" s="8" t="s">
        <v>1</v>
      </c>
      <c r="F8" s="8" t="s">
        <v>1</v>
      </c>
      <c r="G8" s="8" t="s">
        <v>1</v>
      </c>
    </row>
    <row r="9" spans="1:7" ht="15" customHeight="1" x14ac:dyDescent="0.3">
      <c r="A9" s="5" t="s">
        <v>1</v>
      </c>
      <c r="B9" s="5" t="s">
        <v>294</v>
      </c>
      <c r="C9" s="5" t="s">
        <v>1</v>
      </c>
      <c r="D9" s="5" t="s">
        <v>1</v>
      </c>
      <c r="E9" s="5" t="s">
        <v>1</v>
      </c>
      <c r="F9" s="5" t="s">
        <v>1</v>
      </c>
      <c r="G9" s="5" t="s">
        <v>1</v>
      </c>
    </row>
    <row r="10" spans="1:7" ht="15" customHeight="1" x14ac:dyDescent="0.3">
      <c r="A10" s="5" t="s">
        <v>71</v>
      </c>
      <c r="B10" s="5" t="s">
        <v>71</v>
      </c>
      <c r="C10" s="5" t="s">
        <v>71</v>
      </c>
      <c r="D10" s="5" t="s">
        <v>71</v>
      </c>
      <c r="E10" s="5" t="s">
        <v>71</v>
      </c>
      <c r="F10" s="5" t="s">
        <v>71</v>
      </c>
      <c r="G10" s="5" t="s">
        <v>71</v>
      </c>
    </row>
    <row r="11" spans="1:7" ht="15" customHeight="1" x14ac:dyDescent="0.3">
      <c r="A11" s="5" t="s">
        <v>1</v>
      </c>
      <c r="B11" s="5" t="s">
        <v>295</v>
      </c>
      <c r="C11" s="5" t="s">
        <v>1</v>
      </c>
      <c r="D11" s="5" t="s">
        <v>1</v>
      </c>
      <c r="E11" s="5" t="s">
        <v>1</v>
      </c>
      <c r="F11" s="5" t="s">
        <v>1</v>
      </c>
      <c r="G11" s="5" t="s">
        <v>1</v>
      </c>
    </row>
    <row r="12" spans="1:7" ht="15" customHeight="1" x14ac:dyDescent="0.3">
      <c r="A12" s="5" t="s">
        <v>71</v>
      </c>
      <c r="B12" s="5" t="s">
        <v>71</v>
      </c>
      <c r="C12" s="5" t="s">
        <v>71</v>
      </c>
      <c r="D12" s="5" t="s">
        <v>71</v>
      </c>
      <c r="E12" s="5" t="s">
        <v>71</v>
      </c>
      <c r="F12" s="5" t="s">
        <v>71</v>
      </c>
      <c r="G12" s="5" t="s">
        <v>71</v>
      </c>
    </row>
    <row r="13" spans="1:7" ht="15" customHeight="1" x14ac:dyDescent="0.3">
      <c r="A13" s="8" t="s">
        <v>149</v>
      </c>
      <c r="B13" s="8" t="s">
        <v>296</v>
      </c>
      <c r="C13" s="8" t="s">
        <v>1</v>
      </c>
      <c r="D13" s="8" t="s">
        <v>1</v>
      </c>
      <c r="E13" s="8" t="s">
        <v>1</v>
      </c>
      <c r="F13" s="8" t="s">
        <v>1</v>
      </c>
      <c r="G13" s="8" t="s">
        <v>1</v>
      </c>
    </row>
    <row r="14" spans="1:7" ht="15" customHeight="1" x14ac:dyDescent="0.3">
      <c r="A14" s="8" t="s">
        <v>152</v>
      </c>
      <c r="B14" s="8" t="s">
        <v>297</v>
      </c>
      <c r="C14" s="8" t="s">
        <v>1</v>
      </c>
      <c r="D14" s="8" t="s">
        <v>1</v>
      </c>
      <c r="E14" s="8" t="s">
        <v>1</v>
      </c>
      <c r="F14" s="8" t="s">
        <v>1</v>
      </c>
      <c r="G14" s="8" t="s">
        <v>1</v>
      </c>
    </row>
    <row r="15" spans="1:7" ht="15" customHeight="1" x14ac:dyDescent="0.3">
      <c r="A15" s="5" t="s">
        <v>1</v>
      </c>
      <c r="B15" s="5" t="s">
        <v>298</v>
      </c>
      <c r="C15" s="5" t="s">
        <v>1</v>
      </c>
      <c r="D15" s="5" t="s">
        <v>1</v>
      </c>
      <c r="E15" s="5" t="s">
        <v>1</v>
      </c>
      <c r="F15" s="5" t="s">
        <v>1</v>
      </c>
      <c r="G15" s="5" t="s">
        <v>1</v>
      </c>
    </row>
    <row r="16" spans="1:7" ht="15" customHeight="1" x14ac:dyDescent="0.3">
      <c r="A16" s="5" t="s">
        <v>1</v>
      </c>
      <c r="B16" s="5" t="s">
        <v>157</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3.2" x14ac:dyDescent="0.25"/>
  <cols>
    <col min="1" max="1" width="6.77734375" customWidth="1"/>
    <col min="2" max="2" width="25.21875" customWidth="1"/>
    <col min="3" max="3" width="12.5546875" customWidth="1"/>
    <col min="4" max="4" width="13" customWidth="1"/>
    <col min="5" max="5" width="14" customWidth="1"/>
    <col min="6" max="7" width="12.5546875" customWidth="1"/>
    <col min="8" max="8" width="15" customWidth="1"/>
  </cols>
  <sheetData>
    <row r="1" spans="1:8" ht="15" customHeight="1" x14ac:dyDescent="0.25">
      <c r="A1" s="40" t="s">
        <v>10</v>
      </c>
      <c r="B1" s="40" t="s">
        <v>299</v>
      </c>
      <c r="C1" s="40" t="s">
        <v>182</v>
      </c>
      <c r="D1" s="40" t="s">
        <v>183</v>
      </c>
      <c r="E1" s="40"/>
      <c r="F1" s="40" t="s">
        <v>184</v>
      </c>
      <c r="G1" s="40"/>
      <c r="H1" s="40" t="s">
        <v>300</v>
      </c>
    </row>
    <row r="2" spans="1:8" ht="15" customHeight="1" x14ac:dyDescent="0.25">
      <c r="A2" s="40"/>
      <c r="B2" s="40"/>
      <c r="C2" s="40"/>
      <c r="D2" s="7" t="s">
        <v>281</v>
      </c>
      <c r="E2" s="7" t="s">
        <v>287</v>
      </c>
      <c r="F2" s="7" t="s">
        <v>281</v>
      </c>
      <c r="G2" s="7" t="s">
        <v>287</v>
      </c>
      <c r="H2" s="40"/>
    </row>
    <row r="3" spans="1:8" ht="15" customHeight="1" x14ac:dyDescent="0.3">
      <c r="A3" s="8" t="s">
        <v>63</v>
      </c>
      <c r="B3" s="8" t="s">
        <v>301</v>
      </c>
      <c r="C3" s="8" t="s">
        <v>1</v>
      </c>
      <c r="D3" s="8" t="s">
        <v>1</v>
      </c>
      <c r="E3" s="8" t="s">
        <v>1</v>
      </c>
      <c r="F3" s="8" t="s">
        <v>1</v>
      </c>
      <c r="G3" s="8" t="s">
        <v>1</v>
      </c>
      <c r="H3" s="8" t="s">
        <v>1</v>
      </c>
    </row>
    <row r="4" spans="1:8" ht="15" customHeight="1" x14ac:dyDescent="0.3">
      <c r="A4" s="5" t="s">
        <v>71</v>
      </c>
      <c r="B4" s="5" t="s">
        <v>71</v>
      </c>
      <c r="C4" s="5" t="s">
        <v>71</v>
      </c>
      <c r="D4" s="5" t="s">
        <v>71</v>
      </c>
      <c r="E4" s="5" t="s">
        <v>71</v>
      </c>
      <c r="F4" s="5" t="s">
        <v>71</v>
      </c>
      <c r="G4" s="5" t="s">
        <v>71</v>
      </c>
      <c r="H4" s="5" t="s">
        <v>71</v>
      </c>
    </row>
    <row r="5" spans="1:8" ht="15" customHeight="1" x14ac:dyDescent="0.3">
      <c r="A5" s="5" t="s">
        <v>1</v>
      </c>
      <c r="B5" s="5" t="s">
        <v>185</v>
      </c>
      <c r="C5" s="5" t="s">
        <v>1</v>
      </c>
      <c r="D5" s="5" t="s">
        <v>1</v>
      </c>
      <c r="E5" s="5" t="s">
        <v>1</v>
      </c>
      <c r="F5" s="5" t="s">
        <v>1</v>
      </c>
      <c r="G5" s="5" t="s">
        <v>1</v>
      </c>
      <c r="H5" s="5" t="s">
        <v>1</v>
      </c>
    </row>
    <row r="6" spans="1:8" ht="15" customHeight="1" x14ac:dyDescent="0.3">
      <c r="A6" s="8" t="s">
        <v>101</v>
      </c>
      <c r="B6" s="8" t="s">
        <v>302</v>
      </c>
      <c r="C6" s="8" t="s">
        <v>1</v>
      </c>
      <c r="D6" s="8" t="s">
        <v>1</v>
      </c>
      <c r="E6" s="8" t="s">
        <v>1</v>
      </c>
      <c r="F6" s="8" t="s">
        <v>1</v>
      </c>
      <c r="G6" s="8" t="s">
        <v>1</v>
      </c>
      <c r="H6" s="8" t="s">
        <v>1</v>
      </c>
    </row>
    <row r="7" spans="1:8" ht="15" customHeight="1" x14ac:dyDescent="0.3">
      <c r="A7" s="5" t="s">
        <v>71</v>
      </c>
      <c r="B7" s="5" t="s">
        <v>71</v>
      </c>
      <c r="C7" s="5" t="s">
        <v>71</v>
      </c>
      <c r="D7" s="5" t="s">
        <v>71</v>
      </c>
      <c r="E7" s="5" t="s">
        <v>71</v>
      </c>
      <c r="F7" s="5" t="s">
        <v>71</v>
      </c>
      <c r="G7" s="5" t="s">
        <v>71</v>
      </c>
      <c r="H7" s="5" t="s">
        <v>71</v>
      </c>
    </row>
    <row r="8" spans="1:8" ht="15" customHeight="1" x14ac:dyDescent="0.3">
      <c r="A8" s="5" t="s">
        <v>1</v>
      </c>
      <c r="B8" s="5" t="s">
        <v>185</v>
      </c>
      <c r="C8" s="5" t="s">
        <v>1</v>
      </c>
      <c r="D8" s="5" t="s">
        <v>1</v>
      </c>
      <c r="E8" s="5" t="s">
        <v>1</v>
      </c>
      <c r="F8" s="5" t="s">
        <v>1</v>
      </c>
      <c r="G8" s="5" t="s">
        <v>1</v>
      </c>
      <c r="H8" s="5" t="s">
        <v>1</v>
      </c>
    </row>
    <row r="9" spans="1:8" ht="15" customHeight="1" x14ac:dyDescent="0.3">
      <c r="A9" s="8" t="s">
        <v>149</v>
      </c>
      <c r="B9" s="8" t="s">
        <v>303</v>
      </c>
      <c r="C9" s="8" t="s">
        <v>1</v>
      </c>
      <c r="D9" s="8" t="s">
        <v>1</v>
      </c>
      <c r="E9" s="8" t="s">
        <v>1</v>
      </c>
      <c r="F9" s="8" t="s">
        <v>1</v>
      </c>
      <c r="G9" s="8" t="s">
        <v>1</v>
      </c>
      <c r="H9" s="8" t="s">
        <v>1</v>
      </c>
    </row>
    <row r="10" spans="1:8" ht="15" customHeight="1" x14ac:dyDescent="0.3">
      <c r="A10" s="5" t="s">
        <v>71</v>
      </c>
      <c r="B10" s="5" t="s">
        <v>71</v>
      </c>
      <c r="C10" s="5" t="s">
        <v>71</v>
      </c>
      <c r="D10" s="5" t="s">
        <v>71</v>
      </c>
      <c r="E10" s="5" t="s">
        <v>71</v>
      </c>
      <c r="F10" s="5" t="s">
        <v>71</v>
      </c>
      <c r="G10" s="5" t="s">
        <v>71</v>
      </c>
      <c r="H10" s="5" t="s">
        <v>71</v>
      </c>
    </row>
    <row r="11" spans="1:8" ht="15" customHeight="1" x14ac:dyDescent="0.3">
      <c r="A11" s="5" t="s">
        <v>1</v>
      </c>
      <c r="B11" s="5" t="s">
        <v>185</v>
      </c>
      <c r="C11" s="5" t="s">
        <v>1</v>
      </c>
      <c r="D11" s="5" t="s">
        <v>1</v>
      </c>
      <c r="E11" s="5" t="s">
        <v>1</v>
      </c>
      <c r="F11" s="5" t="s">
        <v>1</v>
      </c>
      <c r="G11" s="5" t="s">
        <v>1</v>
      </c>
      <c r="H11" s="5" t="s">
        <v>1</v>
      </c>
    </row>
    <row r="12" spans="1:8" ht="15" customHeight="1" x14ac:dyDescent="0.3">
      <c r="A12" s="8" t="s">
        <v>152</v>
      </c>
      <c r="B12" s="8" t="s">
        <v>304</v>
      </c>
      <c r="C12" s="8" t="s">
        <v>1</v>
      </c>
      <c r="D12" s="8" t="s">
        <v>1</v>
      </c>
      <c r="E12" s="8" t="s">
        <v>1</v>
      </c>
      <c r="F12" s="8" t="s">
        <v>1</v>
      </c>
      <c r="G12" s="8" t="s">
        <v>1</v>
      </c>
      <c r="H12" s="8" t="s">
        <v>1</v>
      </c>
    </row>
    <row r="13" spans="1:8" ht="15" customHeight="1" x14ac:dyDescent="0.3">
      <c r="A13" s="5" t="s">
        <v>71</v>
      </c>
      <c r="B13" s="5" t="s">
        <v>71</v>
      </c>
      <c r="C13" s="5" t="s">
        <v>71</v>
      </c>
      <c r="D13" s="5" t="s">
        <v>71</v>
      </c>
      <c r="E13" s="5" t="s">
        <v>71</v>
      </c>
      <c r="F13" s="5" t="s">
        <v>71</v>
      </c>
      <c r="G13" s="5" t="s">
        <v>71</v>
      </c>
      <c r="H13" s="5" t="s">
        <v>71</v>
      </c>
    </row>
    <row r="14" spans="1:8" ht="15" customHeight="1" x14ac:dyDescent="0.3">
      <c r="A14" s="5" t="s">
        <v>1</v>
      </c>
      <c r="B14" s="5" t="s">
        <v>185</v>
      </c>
      <c r="C14" s="5" t="s">
        <v>1</v>
      </c>
      <c r="D14" s="5" t="s">
        <v>1</v>
      </c>
      <c r="E14" s="5" t="s">
        <v>1</v>
      </c>
      <c r="F14" s="5" t="s">
        <v>1</v>
      </c>
      <c r="G14" s="5" t="s">
        <v>1</v>
      </c>
      <c r="H14" s="5" t="s">
        <v>1</v>
      </c>
    </row>
    <row r="15" spans="1:8" ht="15" customHeight="1" x14ac:dyDescent="0.3">
      <c r="A15" s="8" t="s">
        <v>159</v>
      </c>
      <c r="B15" s="8" t="s">
        <v>305</v>
      </c>
      <c r="C15" s="8" t="s">
        <v>1</v>
      </c>
      <c r="D15" s="8" t="s">
        <v>1</v>
      </c>
      <c r="E15" s="8" t="s">
        <v>1</v>
      </c>
      <c r="F15" s="8" t="s">
        <v>1</v>
      </c>
      <c r="G15" s="8" t="s">
        <v>1</v>
      </c>
      <c r="H15" s="8" t="s">
        <v>1</v>
      </c>
    </row>
    <row r="16" spans="1:8" ht="15" customHeight="1" x14ac:dyDescent="0.3">
      <c r="A16" s="5" t="s">
        <v>71</v>
      </c>
      <c r="B16" s="5" t="s">
        <v>71</v>
      </c>
      <c r="C16" s="5" t="s">
        <v>71</v>
      </c>
      <c r="D16" s="5" t="s">
        <v>71</v>
      </c>
      <c r="E16" s="5" t="s">
        <v>71</v>
      </c>
      <c r="F16" s="5" t="s">
        <v>71</v>
      </c>
      <c r="G16" s="5" t="s">
        <v>71</v>
      </c>
      <c r="H16" s="5" t="s">
        <v>71</v>
      </c>
    </row>
    <row r="17" spans="1:8" ht="15" customHeight="1" x14ac:dyDescent="0.3">
      <c r="A17" s="5" t="s">
        <v>1</v>
      </c>
      <c r="B17" s="5" t="s">
        <v>185</v>
      </c>
      <c r="C17" s="5" t="s">
        <v>1</v>
      </c>
      <c r="D17" s="5" t="s">
        <v>1</v>
      </c>
      <c r="E17" s="5" t="s">
        <v>1</v>
      </c>
      <c r="F17" s="5" t="s">
        <v>1</v>
      </c>
      <c r="G17" s="5" t="s">
        <v>1</v>
      </c>
      <c r="H17" s="5" t="s">
        <v>1</v>
      </c>
    </row>
    <row r="18" spans="1:8" ht="15" customHeight="1" x14ac:dyDescent="0.3">
      <c r="A18" s="8" t="s">
        <v>162</v>
      </c>
      <c r="B18" s="8" t="s">
        <v>306</v>
      </c>
      <c r="C18" s="8" t="s">
        <v>1</v>
      </c>
      <c r="D18" s="8" t="s">
        <v>1</v>
      </c>
      <c r="E18" s="8" t="s">
        <v>1</v>
      </c>
      <c r="F18" s="8" t="s">
        <v>1</v>
      </c>
      <c r="G18" s="8" t="s">
        <v>1</v>
      </c>
      <c r="H18" s="8" t="s">
        <v>1</v>
      </c>
    </row>
    <row r="19" spans="1:8" ht="15" customHeight="1" x14ac:dyDescent="0.3">
      <c r="A19" s="5" t="s">
        <v>71</v>
      </c>
      <c r="B19" s="5" t="s">
        <v>71</v>
      </c>
      <c r="C19" s="5" t="s">
        <v>71</v>
      </c>
      <c r="D19" s="5" t="s">
        <v>71</v>
      </c>
      <c r="E19" s="5" t="s">
        <v>71</v>
      </c>
      <c r="F19" s="5" t="s">
        <v>71</v>
      </c>
      <c r="G19" s="5" t="s">
        <v>71</v>
      </c>
      <c r="H19" s="5" t="s">
        <v>71</v>
      </c>
    </row>
    <row r="20" spans="1:8" ht="15" customHeight="1" x14ac:dyDescent="0.3">
      <c r="A20" s="5" t="s">
        <v>1</v>
      </c>
      <c r="B20" s="5" t="s">
        <v>185</v>
      </c>
      <c r="C20" s="5" t="s">
        <v>1</v>
      </c>
      <c r="D20" s="5" t="s">
        <v>1</v>
      </c>
      <c r="E20" s="5" t="s">
        <v>1</v>
      </c>
      <c r="F20" s="5" t="s">
        <v>1</v>
      </c>
      <c r="G20" s="5" t="s">
        <v>1</v>
      </c>
      <c r="H20" s="5" t="s">
        <v>1</v>
      </c>
    </row>
    <row r="21" spans="1:8" ht="15" customHeight="1" x14ac:dyDescent="0.3">
      <c r="A21" s="8" t="s">
        <v>165</v>
      </c>
      <c r="B21" s="8" t="s">
        <v>307</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C16" sqref="C16"/>
    </sheetView>
  </sheetViews>
  <sheetFormatPr defaultRowHeight="13.2" x14ac:dyDescent="0.25"/>
  <cols>
    <col min="1" max="1" width="6.77734375" customWidth="1"/>
    <col min="2" max="2" width="43" customWidth="1"/>
    <col min="3" max="3" width="41.44140625" customWidth="1"/>
  </cols>
  <sheetData>
    <row r="1" spans="1:3" ht="15" customHeight="1" x14ac:dyDescent="0.25">
      <c r="A1" s="7" t="s">
        <v>10</v>
      </c>
      <c r="B1" s="7" t="s">
        <v>308</v>
      </c>
      <c r="C1" s="7" t="s">
        <v>11</v>
      </c>
    </row>
    <row r="2" spans="1:3" ht="15" customHeight="1" x14ac:dyDescent="0.3">
      <c r="A2" s="5" t="s">
        <v>71</v>
      </c>
      <c r="B2" s="5" t="s">
        <v>71</v>
      </c>
      <c r="C2" s="5" t="s">
        <v>71</v>
      </c>
    </row>
    <row r="3" spans="1:3" ht="15" customHeight="1" x14ac:dyDescent="0.3">
      <c r="A3" s="5" t="s">
        <v>1</v>
      </c>
      <c r="B3" s="5" t="s">
        <v>1</v>
      </c>
      <c r="C3" s="5"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74"/>
  <sheetViews>
    <sheetView workbookViewId="0">
      <selection activeCell="A11" sqref="A11"/>
    </sheetView>
  </sheetViews>
  <sheetFormatPr defaultRowHeight="13.2" x14ac:dyDescent="0.25"/>
  <sheetData>
    <row r="1" spans="1:1" x14ac:dyDescent="0.25">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x14ac:dyDescent="0.25">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x14ac:dyDescent="0.25">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x14ac:dyDescent="0.25">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{'SheetId':'0e67e680-b807-4d33-99c0-7b78881f5ae3','UId':'9cbd5645-d1cc-4c66-9f84-d2f549c40baa','Col':4,'Row':3,'Format':'numberic','Value':'3086485094549','TargetCode':''}</v>
      </c>
    </row>
    <row r="5" spans="1:1" x14ac:dyDescent="0.25">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{'SheetId':'0e67e680-b807-4d33-99c0-7b78881f5ae3','UId':'99e568e1-5c2c-4711-855d-7b59f3d1cab6','Col':5,'Row':3,'Format':'numberic','Value':'3147577362688','TargetCode':''}</v>
      </c>
    </row>
    <row r="6" spans="1:1" x14ac:dyDescent="0.25">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{'SheetId':'0e67e680-b807-4d33-99c0-7b78881f5ae3','UId':'c69da7a3-02da-4c71-9ebc-1684c54f1afc','Col':6,'Row':3,'Format':'numberic','Value':'1.42874077040203','TargetCode':''}</v>
      </c>
    </row>
    <row r="7" spans="1:1" x14ac:dyDescent="0.25">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x14ac:dyDescent="0.25">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x14ac:dyDescent="0.25">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x14ac:dyDescent="0.25">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5">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x14ac:dyDescent="0.25">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5">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{'SheetId':'0e67e680-b807-4d33-99c0-7b78881f5ae3','UId':'ff256832-31a8-4b18-a932-43bc9d1665b9','Col':4,'Row':6,'ColDynamic':4,'RowDynamic':5,'Format':'numberic','Value':'3086485094549','TargetCode':''}</v>
      </c>
    </row>
    <row r="14" spans="1:1" x14ac:dyDescent="0.25">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{'SheetId':'0e67e680-b807-4d33-99c0-7b78881f5ae3','UId':'a91ef888-5216-4368-893d-4bf54555e048','Col':5,'Row':6,'ColDynamic':5,'RowDynamic':5,'Format':'numberic','Value':'3147577362688','TargetCode':''}</v>
      </c>
    </row>
    <row r="15" spans="1:1" x14ac:dyDescent="0.25">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{'SheetId':'0e67e680-b807-4d33-99c0-7b78881f5ae3','UId':'0872eb3d-591d-41ae-88b3-07cc186bb076','Col':6,'Row':6,'ColDynamic':6,'RowDynamic':5,'Format':'numberic','Value':'1.42874077040203','TargetCode':''}</v>
      </c>
    </row>
    <row r="16" spans="1:1" x14ac:dyDescent="0.25">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5">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5">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5">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{'SheetId':'0e67e680-b807-4d33-99c0-7b78881f5ae3','UId':'c59bc369-ef6c-4ae7-8932-3d3cd7b0f999','Col':4,'Row':8,'ColDynamic':4,'RowDynamic':9,'Format':'numberic','Value':'10855623251230','TargetCode':''}</v>
      </c>
    </row>
    <row r="20" spans="1:1" x14ac:dyDescent="0.25">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{'SheetId':'0e67e680-b807-4d33-99c0-7b78881f5ae3','UId':'71da1168-8366-41b4-a97a-ac130f3a71ab','Col':5,'Row':8,'ColDynamic':5,'RowDynamic':9,'Format':'numberic','Value':'10661477916550','TargetCode':''}</v>
      </c>
    </row>
    <row r="21" spans="1:1" x14ac:dyDescent="0.25">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{'SheetId':'0e67e680-b807-4d33-99c0-7b78881f5ae3','UId':'3c022ada-eb27-4aed-bf94-d517130be29a','Col':6,'Row':8,'ColDynamic':6,'RowDynamic':9,'Format':'numberic','Value':'2.13605165207226','TargetCode':''}</v>
      </c>
    </row>
    <row r="22" spans="1:1" x14ac:dyDescent="0.25">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5">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5">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5">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x14ac:dyDescent="0.25">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x14ac:dyDescent="0.25">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x14ac:dyDescent="0.25">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x14ac:dyDescent="0.25">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x14ac:dyDescent="0.25">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5">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5">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5">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5">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{'SheetId':'0e67e680-b807-4d33-99c0-7b78881f5ae3','UId':'aaa47aee-de9e-4a72-aaac-e89970beaace','Col':4,'Row':13,'ColDynamic':4,'RowDynamic':12,'Format':'numberic','Value':'396147728966','TargetCode':''}</v>
      </c>
    </row>
    <row r="35" spans="1:1" x14ac:dyDescent="0.25">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{'SheetId':'0e67e680-b807-4d33-99c0-7b78881f5ae3','UId':'c31cdabe-83ce-456c-8300-7b06d46f81cc','Col':5,'Row':13,'ColDynamic':5,'RowDynamic':12,'Format':'numberic','Value':'398776966726','TargetCode':''}</v>
      </c>
    </row>
    <row r="36" spans="1:1" x14ac:dyDescent="0.25">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{'SheetId':'0e67e680-b807-4d33-99c0-7b78881f5ae3','UId':'df064eb2-539c-42cd-9667-ecd8effb04f7','Col':6,'Row':13,'ColDynamic':6,'RowDynamic':12,'Format':'numberic','Value':'1.72176561790674','TargetCode':''}</v>
      </c>
    </row>
    <row r="37" spans="1:1" x14ac:dyDescent="0.25">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5">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5">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5">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5">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5">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5">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{'SheetId':'0e67e680-b807-4d33-99c0-7b78881f5ae3','UId':'4db3253d-9c46-4d6e-918f-a429377ea210','Col':4,'Row':16,'Format':'numberic','Value':'134298082195','TargetCode':''}</v>
      </c>
    </row>
    <row r="44" spans="1:1" x14ac:dyDescent="0.25">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{'SheetId':'0e67e680-b807-4d33-99c0-7b78881f5ae3','UId':'1b5619ce-07bd-4f38-b89d-ff10d4440cfc','Col':5,'Row':16,'Format':'numberic','Value':'98175616440','TargetCode':''}</v>
      </c>
    </row>
    <row r="45" spans="1:1" x14ac:dyDescent="0.25">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{'SheetId':'0e67e680-b807-4d33-99c0-7b78881f5ae3','UId':'e662b89a-1c2d-4d21-94c4-5d786440cb11','Col':6,'Row':16,'Format':'numberic','Value':'4.1201790328729','TargetCode':''}</v>
      </c>
    </row>
    <row r="46" spans="1:1" x14ac:dyDescent="0.25">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5">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5">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5">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5">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5">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5">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x14ac:dyDescent="0.25">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x14ac:dyDescent="0.25">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5">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5">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5">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5">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{'SheetId':'0e67e680-b807-4d33-99c0-7b78881f5ae3','UId':'fd93a4a0-c67a-4490-8678-85ab28c59627','Col':4,'Row':21,'ColDynamic':4,'RowDynamic':20,'Format':'numberic','Value':'0','TargetCode':''}</v>
      </c>
    </row>
    <row r="59" spans="1:1" x14ac:dyDescent="0.25">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{'SheetId':'0e67e680-b807-4d33-99c0-7b78881f5ae3','UId':'fcf911ca-e231-4e37-ba04-31a4d132b264','Col':5,'Row':21,'ColDynamic':5,'RowDynamic':20,'Format':'numberic','Value':'0','TargetCode':''}</v>
      </c>
    </row>
    <row r="60" spans="1:1" x14ac:dyDescent="0.25">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{'SheetId':'0e67e680-b807-4d33-99c0-7b78881f5ae3','UId':'2d289968-fbe5-4b0a-bf5f-8a6df071d197','Col':6,'Row':21,'ColDynamic':6,'RowDynamic':20,'Format':'numberic','Value':'','TargetCode':''}</v>
      </c>
    </row>
    <row r="61" spans="1:1" x14ac:dyDescent="0.25">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5">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5">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5">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x14ac:dyDescent="0.25">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x14ac:dyDescent="0.25">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x14ac:dyDescent="0.25">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x14ac:dyDescent="0.25">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x14ac:dyDescent="0.25">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x14ac:dyDescent="0.25">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5">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5">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5">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5">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5">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5">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x14ac:dyDescent="0.25">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x14ac:dyDescent="0.25">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x14ac:dyDescent="0.25">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5">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5">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5">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5">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5">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5">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{'SheetId':'0e67e680-b807-4d33-99c0-7b78881f5ae3','UId':'9165401c-9eab-437b-81ae-d4feb80e4e2f','Col':4,'Row':30,'Format':'numberic','Value':'14472554156940','TargetCode':''}</v>
      </c>
    </row>
    <row r="86" spans="1:1" x14ac:dyDescent="0.25">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{'SheetId':'0e67e680-b807-4d33-99c0-7b78881f5ae3','UId':'a439d206-4c67-47d4-afcd-d4f8e627acf1','Col':5,'Row':30,'Format':'numberic','Value':'14306007862404','TargetCode':''}</v>
      </c>
    </row>
    <row r="87" spans="1:1" x14ac:dyDescent="0.25">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{'SheetId':'0e67e680-b807-4d33-99c0-7b78881f5ae3','UId':'8906c8be-ac8d-4de9-aebb-1de6b88d0a22','Col':6,'Row':30,'Format':'numberic','Value':'1.92837321648314','TargetCode':''}</v>
      </c>
    </row>
    <row r="88" spans="1:1" x14ac:dyDescent="0.25">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x14ac:dyDescent="0.25">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x14ac:dyDescent="0.25">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x14ac:dyDescent="0.25">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x14ac:dyDescent="0.25">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x14ac:dyDescent="0.25">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5">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5">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5">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5">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{'SheetId':'0e67e680-b807-4d33-99c0-7b78881f5ae3','UId':'c0a5eee6-84a8-4294-82d8-68a2433fd220','Col':4,'Row':34,'ColDynamic':4,'RowDynamic':33,'Format':'numberic','Value':'0','TargetCode':''}</v>
      </c>
    </row>
    <row r="98" spans="1:1" x14ac:dyDescent="0.25">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{'SheetId':'0e67e680-b807-4d33-99c0-7b78881f5ae3','UId':'a4ede6ba-ec49-4991-9f32-c8e9bcfe31d0','Col':5,'Row':34,'ColDynamic':5,'RowDynamic':33,'Format':'numberic','Value':'0','TargetCode':''}</v>
      </c>
    </row>
    <row r="99" spans="1:1" x14ac:dyDescent="0.25">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{'SheetId':'0e67e680-b807-4d33-99c0-7b78881f5ae3','UId':'ebe7f90a-4c76-4d55-af2e-bf84fb789084','Col':6,'Row':34,'ColDynamic':6,'RowDynamic':33,'Format':'numberic','Value':'','TargetCode':''}</v>
      </c>
    </row>
    <row r="100" spans="1:1" x14ac:dyDescent="0.25">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5">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5">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5">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x14ac:dyDescent="0.25">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x14ac:dyDescent="0.25">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x14ac:dyDescent="0.25">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{'SheetId':'0e67e680-b807-4d33-99c0-7b78881f5ae3','UId':'6823b56c-6355-4646-a028-45bac846780f','Col':4,'Row':37,'Format':'numberic','Value':'748427447871','TargetCode':''}</v>
      </c>
    </row>
    <row r="107" spans="1:1" x14ac:dyDescent="0.25">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{'SheetId':'0e67e680-b807-4d33-99c0-7b78881f5ae3','UId':'3318279c-387a-4099-bb92-e31c1fe449fe','Col':5,'Row':37,'Format':'numberic','Value':'157667266909','TargetCode':''}</v>
      </c>
    </row>
    <row r="108" spans="1:1" x14ac:dyDescent="0.25">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{'SheetId':'0e67e680-b807-4d33-99c0-7b78881f5ae3','UId':'4e4bdcf0-80c6-4aab-a280-ce14045479a2','Col':6,'Row':37,'Format':'numberic','Value':'10.3065534971737','TargetCode':''}</v>
      </c>
    </row>
    <row r="109" spans="1:1" x14ac:dyDescent="0.25">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5">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5">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5">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5">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5">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5">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{'SheetId':'0e67e680-b807-4d33-99c0-7b78881f5ae3','UId':'3c70b8a9-b1ec-43c2-876f-82404e71a395','Col':4,'Row':40,'Format':'numberic','Value':'748427447871','TargetCode':''}</v>
      </c>
    </row>
    <row r="116" spans="1:1" x14ac:dyDescent="0.25">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{'SheetId':'0e67e680-b807-4d33-99c0-7b78881f5ae3','UId':'12d35449-1610-445d-a82a-ca6aa3c24666','Col':5,'Row':40,'Format':'numberic','Value':'157667266909','TargetCode':''}</v>
      </c>
    </row>
    <row r="117" spans="1:1" x14ac:dyDescent="0.25">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{'SheetId':'0e67e680-b807-4d33-99c0-7b78881f5ae3','UId':'12315a60-eed3-4b10-a10c-2f67a18ee638','Col':6,'Row':40,'Format':'numberic','Value':'10.3065534971737','TargetCode':''}</v>
      </c>
    </row>
    <row r="118" spans="1:1" x14ac:dyDescent="0.25">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{'SheetId':'0e67e680-b807-4d33-99c0-7b78881f5ae3','UId':'47fa62ea-4432-4646-9d4f-ee5aab71af85','Col':4,'Row':41,'Format':'numberic','Value':'13724126709069','TargetCode':''}</v>
      </c>
    </row>
    <row r="119" spans="1:1" x14ac:dyDescent="0.25">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{'SheetId':'0e67e680-b807-4d33-99c0-7b78881f5ae3','UId':'3afb4556-da28-46fc-a2b2-36ba72752042','Col':5,'Row':41,'Format':'numberic','Value':'14148340595495','TargetCode':''}</v>
      </c>
    </row>
    <row r="120" spans="1:1" x14ac:dyDescent="0.25">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{'SheetId':'0e67e680-b807-4d33-99c0-7b78881f5ae3','UId':'76b3aaa6-980e-4c01-b289-c500e2a6bc24','Col':6,'Row':41,'Format':'numberic','Value':'1.84651648200435','TargetCode':''}</v>
      </c>
    </row>
    <row r="121" spans="1:1" x14ac:dyDescent="0.25">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{'SheetId':'0e67e680-b807-4d33-99c0-7b78881f5ae3','UId':'7104513d-d6f9-4449-8a07-2e2ffcb96545','Col':4,'Row':42,'Format':'numberic','Value':'693884675.64','TargetCode':''}</v>
      </c>
    </row>
    <row r="122" spans="1:1" x14ac:dyDescent="0.25">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{'SheetId':'0e67e680-b807-4d33-99c0-7b78881f5ae3','UId':'3e6dbc06-a87f-42e5-8f05-e55e94914d01','Col':5,'Row':42,'Format':'numberic','Value':'681136725.86','TargetCode':''}</v>
      </c>
    </row>
    <row r="123" spans="1:1" x14ac:dyDescent="0.25">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{'SheetId':'0e67e680-b807-4d33-99c0-7b78881f5ae3','UId':'f428fa58-01e3-47d4-8c5d-1c46168be529','Col':6,'Row':42,'Format':'numberic','Value':'1.82120357629886','TargetCode':''}</v>
      </c>
    </row>
    <row r="124" spans="1:1" x14ac:dyDescent="0.25">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{'SheetId':'0e67e680-b807-4d33-99c0-7b78881f5ae3','UId':'4e4f6161-da0f-463f-8dd1-39772b1d4eda','Col':4,'Row':43,'Format':'numberic','Value':'19778.68','TargetCode':''}</v>
      </c>
    </row>
    <row r="125" spans="1:1" x14ac:dyDescent="0.25">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{'SheetId':'0e67e680-b807-4d33-99c0-7b78881f5ae3','UId':'4a847a8c-942e-443a-8eae-7a36b88630ea','Col':5,'Row':43,'Format':'numberic','Value':'20771.66','TargetCode':''}</v>
      </c>
    </row>
    <row r="126" spans="1:1" x14ac:dyDescent="0.25">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{'SheetId':'0e67e680-b807-4d33-99c0-7b78881f5ae3','UId':'b1a27640-3dfd-4efe-90b1-884e8ae97752','Col':6,'Row':43,'Format':'numberic','Value':'1.01389872126433','TargetCode':''}</v>
      </c>
    </row>
    <row r="127" spans="1:1" x14ac:dyDescent="0.25">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{'SheetId':'9e57442d-faa2-4732-bfe8-6082c7f4cc3b','UId':'1ab6082b-49bd-46b5-a368-d8740fb12834','Col':4,'Row':2,'Format':'numberic','Value':'88020140701','TargetCode':''}</v>
      </c>
    </row>
    <row r="128" spans="1:1" x14ac:dyDescent="0.25">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{'SheetId':'9e57442d-faa2-4732-bfe8-6082c7f4cc3b','UId':'220cbdc8-4631-4f07-a522-f901ab9a56b6','Col':5,'Row':2,'Format':'numberic','Value':'84070371688','TargetCode':''}</v>
      </c>
    </row>
    <row r="129" spans="1:1" x14ac:dyDescent="0.25">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{'SheetId':'9e57442d-faa2-4732-bfe8-6082c7f4cc3b','UId':'44591e3f-5579-49aa-bc70-68808b3d1875','Col':6,'Row':2,'Format':'numberic','Value':'625268777857','TargetCode':''}</v>
      </c>
    </row>
    <row r="130" spans="1:1" x14ac:dyDescent="0.25">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x14ac:dyDescent="0.25">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x14ac:dyDescent="0.25">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x14ac:dyDescent="0.25">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5">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5">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5">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{'SheetId':'9e57442d-faa2-4732-bfe8-6082c7f4cc3b','UId':'469f6a2b-25ef-4e27-93c5-0caee9db4d81','Col':4,'Row':5,'ColDynamic':4,'RowDynamic':4,'Format':'numberic','Value':'60956938532','TargetCode':''}</v>
      </c>
    </row>
    <row r="137" spans="1:1" x14ac:dyDescent="0.25">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{'SheetId':'9e57442d-faa2-4732-bfe8-6082c7f4cc3b','UId':'7b8d3f89-6827-40c2-b297-cf7a42237b42','Col':5,'Row':5,'ColDynamic':5,'RowDynamic':4,'Format':'numberic','Value':'58454881440','TargetCode':''}</v>
      </c>
    </row>
    <row r="138" spans="1:1" x14ac:dyDescent="0.25">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{'SheetId':'9e57442d-faa2-4732-bfe8-6082c7f4cc3b','UId':'4ae5c9f2-f277-4de6-a00c-b59eae1b7410','Col':6,'Row':5,'ColDynamic':6,'RowDynamic':4,'Format':'numberic','Value':'443592079438','TargetCode':''}</v>
      </c>
    </row>
    <row r="139" spans="1:1" x14ac:dyDescent="0.25">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5">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5">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5">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{'SheetId':'9e57442d-faa2-4732-bfe8-6082c7f4cc3b','UId':'5cf117a3-96d2-4aaf-916d-02b16ba83420','Col':4,'Row':7,'ColDynamic':4,'RowDynamic':4,'Format':'numberic','Value':'27063202169','TargetCode':''}</v>
      </c>
    </row>
    <row r="143" spans="1:1" x14ac:dyDescent="0.25">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{'SheetId':'9e57442d-faa2-4732-bfe8-6082c7f4cc3b','UId':'89c23fea-c054-41d5-9d1e-0958d45c7a95','Col':5,'Row':7,'ColDynamic':5,'RowDynamic':4,'Format':'numberic','Value':'25615490248','TargetCode':''}</v>
      </c>
    </row>
    <row r="144" spans="1:1" x14ac:dyDescent="0.25">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{'SheetId':'9e57442d-faa2-4732-bfe8-6082c7f4cc3b','UId':'d5829e20-95a8-4535-904c-7e09f2cdc9f2','Col':6,'Row':7,'ColDynamic':6,'RowDynamic':4,'Format':'numberic','Value':'181676698419','TargetCode':''}</v>
      </c>
    </row>
    <row r="145" spans="1:1" x14ac:dyDescent="0.25">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5">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5">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5">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x14ac:dyDescent="0.25">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x14ac:dyDescent="0.25">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x14ac:dyDescent="0.25">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5">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5">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5">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{'SheetId':'9e57442d-faa2-4732-bfe8-6082c7f4cc3b','UId':'21f3c77c-886e-43f3-9ba5-fdc740bf45a7','Col':4,'Row':11,'ColDynamic':4,'RowDynamic':8,'Format':'numberic','Value':'16114601881','TargetCode':''}</v>
      </c>
    </row>
    <row r="155" spans="1:1" x14ac:dyDescent="0.25">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{'SheetId':'9e57442d-faa2-4732-bfe8-6082c7f4cc3b','UId':'fff53ed1-05e1-4ac8-8249-2f48edf9fa14','Col':5,'Row':11,'ColDynamic':5,'RowDynamic':8,'Format':'numberic','Value':'15244646864','TargetCode':''}</v>
      </c>
    </row>
    <row r="156" spans="1:1" x14ac:dyDescent="0.25">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{'SheetId':'9e57442d-faa2-4732-bfe8-6082c7f4cc3b','UId':'c1a4252e-e2cb-4233-bed1-d3afc836ccc8','Col':6,'Row':11,'ColDynamic':6,'RowDynamic':8,'Format':'numberic','Value':'108846746846','TargetCode':''}</v>
      </c>
    </row>
    <row r="157" spans="1:1" x14ac:dyDescent="0.25">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{'SheetId':'9e57442d-faa2-4732-bfe8-6082c7f4cc3b','UId':'2b4c7218-ef2f-452d-80ea-cb1d29493e04','Col':4,'Row':12,'Format':'numberic','Value':'14519830667','TargetCode':''}</v>
      </c>
    </row>
    <row r="158" spans="1:1" x14ac:dyDescent="0.25">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{'SheetId':'9e57442d-faa2-4732-bfe8-6082c7f4cc3b','UId':'2916fb19-bceb-454d-ad42-4fc7a299a2a3','Col':5,'Row':12,'Format':'numberic','Value':'13838264090','TargetCode':''}</v>
      </c>
    </row>
    <row r="159" spans="1:1" x14ac:dyDescent="0.25">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{'SheetId':'9e57442d-faa2-4732-bfe8-6082c7f4cc3b','UId':'4e500903-fadf-4a73-8849-257ec68842d0','Col':6,'Row':12,'Format':'numberic','Value':'98497526105','TargetCode':''}</v>
      </c>
    </row>
    <row r="160" spans="1:1" x14ac:dyDescent="0.25">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5">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5">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5">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{'SheetId':'9e57442d-faa2-4732-bfe8-6082c7f4cc3b','UId':'157e5771-4dd4-4ed6-838c-69dd228515cd','Col':4,'Row':14,'ColDynamic':4,'RowDynamic':11,'Format':'numberic','Value':'879382965','TargetCode':''}</v>
      </c>
    </row>
    <row r="164" spans="1:1" x14ac:dyDescent="0.25">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{'SheetId':'9e57442d-faa2-4732-bfe8-6082c7f4cc3b','UId':'1e7708d3-6d2b-4639-8d85-59b3c9bf16f5','Col':5,'Row':14,'ColDynamic':5,'RowDynamic':11,'Format':'numberic','Value':'799570858','TargetCode':''}</v>
      </c>
    </row>
    <row r="165" spans="1:1" x14ac:dyDescent="0.25">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{'SheetId':'9e57442d-faa2-4732-bfe8-6082c7f4cc3b','UId':'18031c0a-5fc4-4a35-8331-a60cef3972fd','Col':6,'Row':14,'ColDynamic':6,'RowDynamic':11,'Format':'numberic','Value':'5735668119','TargetCode':''}</v>
      </c>
    </row>
    <row r="166" spans="1:1" x14ac:dyDescent="0.25">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5">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5">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5">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5">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5">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5">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{'SheetId':'9e57442d-faa2-4732-bfe8-6082c7f4cc3b','UId':'963cdae6-2163-4975-9a2a-f08497c7292d','Col':4,'Row':17,'Format':'numberic','Value':'552056291','TargetCode':''}</v>
      </c>
    </row>
    <row r="173" spans="1:1" x14ac:dyDescent="0.25">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{'SheetId':'9e57442d-faa2-4732-bfe8-6082c7f4cc3b','UId':'85eed99f-bfdc-4be7-9967-72d9b1d67a5b','Col':5,'Row':17,'Format':'numberic','Value':'527065516','TargetCode':''}</v>
      </c>
    </row>
    <row r="174" spans="1:1" x14ac:dyDescent="0.25">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{'SheetId':'9e57442d-faa2-4732-bfe8-6082c7f4cc3b','UId':'a66486eb-4505-4714-830d-ba2c3c0c6cd7','Col':6,'Row':17,'Format':'numberic','Value':'3749213454','TargetCode':''}</v>
      </c>
    </row>
    <row r="175" spans="1:1" x14ac:dyDescent="0.25">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5">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5">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5">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5">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5">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5">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x14ac:dyDescent="0.25">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x14ac:dyDescent="0.25">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x14ac:dyDescent="0.25">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5">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5">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5">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x14ac:dyDescent="0.25">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x14ac:dyDescent="0.25">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x14ac:dyDescent="0.25">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5">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5">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5">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{'SheetId':'9e57442d-faa2-4732-bfe8-6082c7f4cc3b','UId':'35799ba3-fea0-48d2-b27f-56054b206bd2','Col':4,'Row':24,'ColDynamic':4,'RowDynamic':23,'Format':'numberic','Value':'11571429','TargetCode':''}</v>
      </c>
    </row>
    <row r="194" spans="1:1" x14ac:dyDescent="0.25">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{'SheetId':'9e57442d-faa2-4732-bfe8-6082c7f4cc3b','UId':'1863aaae-65a9-4f9f-9c5d-b3b2a95e519b','Col':5,'Row':24,'ColDynamic':5,'RowDynamic':23,'Format':'numberic','Value':'0','TargetCode':''}</v>
      </c>
    </row>
    <row r="195" spans="1:1" x14ac:dyDescent="0.25">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{'SheetId':'9e57442d-faa2-4732-bfe8-6082c7f4cc3b','UId':'45a838e8-921d-463e-8daa-a5c771a772aa','Col':6,'Row':24,'ColDynamic':6,'RowDynamic':23,'Format':'numberic','Value':'11571429','TargetCode':''}</v>
      </c>
    </row>
    <row r="196" spans="1:1" x14ac:dyDescent="0.25">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5">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5">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5">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{'SheetId':'9e57442d-faa2-4732-bfe8-6082c7f4cc3b','UId':'1fe83977-2f78-4ce9-aa52-80fb62c52ad7','Col':4,'Row':26,'ColDynamic':4,'RowDynamic':19,'Format':'numberic','Value':'60000000','TargetCode':''}</v>
      </c>
    </row>
    <row r="200" spans="1:1" x14ac:dyDescent="0.25">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{'SheetId':'9e57442d-faa2-4732-bfe8-6082c7f4cc3b','UId':'3e45938a-8b15-4a28-8d4e-6889d6469db5','Col':5,'Row':26,'ColDynamic':5,'RowDynamic':19,'Format':'numberic','Value':'60000000','TargetCode':''}</v>
      </c>
    </row>
    <row r="201" spans="1:1" x14ac:dyDescent="0.25">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{'SheetId':'9e57442d-faa2-4732-bfe8-6082c7f4cc3b','UId':'3873886c-5e1c-44a4-ba3a-dae5f5accc8b','Col':6,'Row':26,'ColDynamic':6,'RowDynamic':19,'Format':'numberic','Value':'420000000','TargetCode':''}</v>
      </c>
    </row>
    <row r="202" spans="1:1" x14ac:dyDescent="0.25">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5">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5">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5">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5">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5">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5">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{'SheetId':'9e57442d-faa2-4732-bfe8-6082c7f4cc3b','UId':'581705f2-b558-44e2-8b63-817b7dd987f8','Col':4,'Row':29,'Format':'numberic','Value':'0','TargetCode':''}</v>
      </c>
    </row>
    <row r="209" spans="1:1" x14ac:dyDescent="0.25">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{'SheetId':'9e57442d-faa2-4732-bfe8-6082c7f4cc3b','UId':'a342e52b-1996-43bd-aad7-3f3a098098b1','Col':5,'Row':29,'Format':'numberic','Value':'0','TargetCode':''}</v>
      </c>
    </row>
    <row r="210" spans="1:1" x14ac:dyDescent="0.25">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{'SheetId':'9e57442d-faa2-4732-bfe8-6082c7f4cc3b','UId':'ae6443cc-5c55-4f1a-a361-ff2dd22018a3','Col':6,'Row':29,'Format':'numberic','Value':'0','TargetCode':''}</v>
      </c>
    </row>
    <row r="211" spans="1:1" x14ac:dyDescent="0.25">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5">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5">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5">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5">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5">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5">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{'SheetId':'9e57442d-faa2-4732-bfe8-6082c7f4cc3b','UId':'22eae942-46a3-4663-8bad-854ee399b27a','Col':4,'Row':32,'Format':'numberic','Value':'75095529','TargetCode':''}</v>
      </c>
    </row>
    <row r="218" spans="1:1" x14ac:dyDescent="0.25">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{'SheetId':'9e57442d-faa2-4732-bfe8-6082c7f4cc3b','UId':'e86bd792-47df-41d4-b178-07deae52a1d3','Col':5,'Row':32,'Format':'numberic','Value':'15291400','TargetCode':''}</v>
      </c>
    </row>
    <row r="219" spans="1:1" x14ac:dyDescent="0.25">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{'SheetId':'9e57442d-faa2-4732-bfe8-6082c7f4cc3b','UId':'38ae0936-1d1f-43c1-92bd-8403ec08cfeb','Col':6,'Row':32,'Format':'numberic','Value':'350322739','TargetCode':''}</v>
      </c>
    </row>
    <row r="220" spans="1:1" x14ac:dyDescent="0.25">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5">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5">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5">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5">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5">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5">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{'SheetId':'9e57442d-faa2-4732-bfe8-6082c7f4cc3b','UId':'a2f958ce-55fd-4741-a0a1-bdcf0dd1c8ec','Col':4,'Row':35,'Format':'numberic','Value':'16665000','TargetCode':''}</v>
      </c>
    </row>
    <row r="227" spans="1:1" x14ac:dyDescent="0.25">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{'SheetId':'9e57442d-faa2-4732-bfe8-6082c7f4cc3b','UId':'393bdfde-2176-402e-9b16-331c74ac5995','Col':5,'Row':35,'Format':'numberic','Value':'4455000','TargetCode':''}</v>
      </c>
    </row>
    <row r="228" spans="1:1" x14ac:dyDescent="0.25">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{'SheetId':'9e57442d-faa2-4732-bfe8-6082c7f4cc3b','UId':'61a21fd4-9c85-4c00-b1f5-a006461b16c9','Col':6,'Row':35,'Format':'numberic','Value':'82445000','TargetCode':''}</v>
      </c>
    </row>
    <row r="229" spans="1:1" x14ac:dyDescent="0.25">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5">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5">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5">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5">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5">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5">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{'SheetId':'9e57442d-faa2-4732-bfe8-6082c7f4cc3b','UId':'c95f90f6-640a-4331-b0e8-54422c753940','Col':4,'Row':38,'Format':'numberic','Value':'71905538820','TargetCode':''}</v>
      </c>
    </row>
    <row r="236" spans="1:1" x14ac:dyDescent="0.25">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{'SheetId':'9e57442d-faa2-4732-bfe8-6082c7f4cc3b','UId':'19caeda8-1e5a-4518-8250-4c15acb82c48','Col':5,'Row':38,'Format':'numberic','Value':'68825724824','TargetCode':''}</v>
      </c>
    </row>
    <row r="237" spans="1:1" x14ac:dyDescent="0.25">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{'SheetId':'9e57442d-faa2-4732-bfe8-6082c7f4cc3b','UId':'d743182c-5853-46f3-8604-ad3aa58840b8','Col':6,'Row':38,'Format':'numberic','Value':'516422031011','TargetCode':''}</v>
      </c>
    </row>
    <row r="238" spans="1:1" x14ac:dyDescent="0.25">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{'SheetId':'9e57442d-faa2-4732-bfe8-6082c7f4cc3b','UId':'5fb4cc84-0a90-4cae-ba19-392c839af798','Col':4,'Row':39,'Format':'numberic','Value':'-66808300952','TargetCode':''}</v>
      </c>
    </row>
    <row r="239" spans="1:1" x14ac:dyDescent="0.25">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{'SheetId':'9e57442d-faa2-4732-bfe8-6082c7f4cc3b','UId':'c14dbefc-c01b-44b0-a577-6f17c0396290','Col':5,'Row':39,'Format':'numberic','Value':'-76220743756','TargetCode':''}</v>
      </c>
    </row>
    <row r="240" spans="1:1" x14ac:dyDescent="0.25">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{'SheetId':'9e57442d-faa2-4732-bfe8-6082c7f4cc3b','UId':'d1eb0ab7-7a60-49c8-b8aa-39c894436edb','Col':6,'Row':39,'Format':'numberic','Value':'-120252559678','TargetCode':''}</v>
      </c>
    </row>
    <row r="241" spans="1:1" x14ac:dyDescent="0.25">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{'SheetId':'9e57442d-faa2-4732-bfe8-6082c7f4cc3b','UId':'7dc5398f-c841-400c-850b-875a5c468e05','Col':4,'Row':40,'Format':'numberic','Value':'-2025095475','TargetCode':''}</v>
      </c>
    </row>
    <row r="242" spans="1:1" x14ac:dyDescent="0.25">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{'SheetId':'9e57442d-faa2-4732-bfe8-6082c7f4cc3b','UId':'fa4fb11d-bd81-48b0-9ef6-a4ff2cd9d48a','Col':5,'Row':40,'Format':'numberic','Value':'78747260','TargetCode':''}</v>
      </c>
    </row>
    <row r="243" spans="1:1" x14ac:dyDescent="0.25">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{'SheetId':'9e57442d-faa2-4732-bfe8-6082c7f4cc3b','UId':'73bb9d14-e1ea-4394-a083-b8a649641cf9','Col':6,'Row':40,'Format':'numberic','Value':'-3246682241','TargetCode':''}</v>
      </c>
    </row>
    <row r="244" spans="1:1" x14ac:dyDescent="0.25">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{'SheetId':'9e57442d-faa2-4732-bfe8-6082c7f4cc3b','UId':'bab2e1a7-20d5-41fd-881b-9a21514bfc4f','Col':4,'Row':41,'Format':'numberic','Value':'-64783205477','TargetCode':''}</v>
      </c>
    </row>
    <row r="245" spans="1:1" x14ac:dyDescent="0.25">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{'SheetId':'9e57442d-faa2-4732-bfe8-6082c7f4cc3b','UId':'128100c2-b671-4904-a5a9-41069ed12784','Col':5,'Row':41,'Format':'numberic','Value':'-76299491016','TargetCode':''}</v>
      </c>
    </row>
    <row r="246" spans="1:1" x14ac:dyDescent="0.25">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{'SheetId':'9e57442d-faa2-4732-bfe8-6082c7f4cc3b','UId':'04b06e65-b2eb-4858-bb0b-d72c0270f1f6','Col':6,'Row':41,'Format':'numberic','Value':'-117005877437','TargetCode':''}</v>
      </c>
    </row>
    <row r="247" spans="1:1" x14ac:dyDescent="0.25">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{'SheetId':'9e57442d-faa2-4732-bfe8-6082c7f4cc3b','UId':'0c34f541-ad2d-4bff-9fce-284295e89335','Col':4,'Row':42,'Format':'numberic','Value':'5097237868','TargetCode':''}</v>
      </c>
    </row>
    <row r="248" spans="1:1" x14ac:dyDescent="0.25">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{'SheetId':'9e57442d-faa2-4732-bfe8-6082c7f4cc3b','UId':'a1069390-e9a5-41a9-8d0c-f5931f68451d','Col':5,'Row':42,'Format':'numberic','Value':'-7395018932','TargetCode':''}</v>
      </c>
    </row>
    <row r="249" spans="1:1" x14ac:dyDescent="0.25">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{'SheetId':'9e57442d-faa2-4732-bfe8-6082c7f4cc3b','UId':'943a903f-8f0c-48d3-9a7d-d0f797c51f06','Col':6,'Row':42,'Format':'numberic','Value':'396169471333','TargetCode':''}</v>
      </c>
    </row>
    <row r="250" spans="1:1" x14ac:dyDescent="0.25">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{'SheetId':'9e57442d-faa2-4732-bfe8-6082c7f4cc3b','UId':'14ba2d4e-fc98-469f-8702-009a93d663bf','Col':4,'Row':43,'Format':'numberic','Value':'14148340595495','TargetCode':''}</v>
      </c>
    </row>
    <row r="251" spans="1:1" x14ac:dyDescent="0.25">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{'SheetId':'9e57442d-faa2-4732-bfe8-6082c7f4cc3b','UId':'46dc8404-c63b-42c5-af20-35a421a3b5ab','Col':5,'Row':43,'Format':'numberic','Value':'13994903385009','TargetCode':''}</v>
      </c>
    </row>
    <row r="252" spans="1:1" x14ac:dyDescent="0.25">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{'SheetId':'9e57442d-faa2-4732-bfe8-6082c7f4cc3b','UId':'a1137c7a-72fe-4907-952f-0a4daf353a5c','Col':6,'Row':43,'Format':'numberic','Value':'14019987274337','TargetCode':''}</v>
      </c>
    </row>
    <row r="253" spans="1:1" x14ac:dyDescent="0.25">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{'SheetId':'9e57442d-faa2-4732-bfe8-6082c7f4cc3b','UId':'ae182ae4-ecb8-4b3e-87b1-02fe2b8c8c6e','Col':4,'Row':44,'Format':'numberic','Value':'-424213886426','TargetCode':''}</v>
      </c>
    </row>
    <row r="254" spans="1:1" x14ac:dyDescent="0.25">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{'SheetId':'9e57442d-faa2-4732-bfe8-6082c7f4cc3b','UId':'c7c70708-3a08-4a71-8b5b-958036d28d83','Col':5,'Row':44,'Format':'numberic','Value':'153437210486','TargetCode':''}</v>
      </c>
    </row>
    <row r="255" spans="1:1" x14ac:dyDescent="0.25">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{'SheetId':'9e57442d-faa2-4732-bfe8-6082c7f4cc3b','UId':'b56d1f06-ac4a-4581-bd76-0a7116bb9601','Col':6,'Row':44,'Format':'numberic','Value':'-295860565268','TargetCode':''}</v>
      </c>
    </row>
    <row r="256" spans="1:1" x14ac:dyDescent="0.25">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{'SheetId':'9e57442d-faa2-4732-bfe8-6082c7f4cc3b','UId':'071f8b6b-411a-4479-a1e0-68ae4989d4d4','Col':4,'Row':45,'Format':'numberic','Value':'5097237868','TargetCode':''}</v>
      </c>
    </row>
    <row r="257" spans="1:1" x14ac:dyDescent="0.25">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{'SheetId':'9e57442d-faa2-4732-bfe8-6082c7f4cc3b','UId':'649fe867-7540-4d27-809f-914ad09af55e','Col':5,'Row':45,'Format':'numberic','Value':'-7395018932','TargetCode':''}</v>
      </c>
    </row>
    <row r="258" spans="1:1" x14ac:dyDescent="0.25">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{'SheetId':'9e57442d-faa2-4732-bfe8-6082c7f4cc3b','UId':'ce2f8942-9d48-4663-bc86-864ddeb2e9fb','Col':6,'Row':45,'Format':'numberic','Value':'396169471333','TargetCode':''}</v>
      </c>
    </row>
    <row r="259" spans="1:1" x14ac:dyDescent="0.25">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{'SheetId':'9e57442d-faa2-4732-bfe8-6082c7f4cc3b','UId':'da1428fc-0129-48bd-9cae-bcdc3527e7ff','Col':4,'Row':46,'Format':'numberic','Value':'-688620686710','TargetCode':''}</v>
      </c>
    </row>
    <row r="260" spans="1:1" x14ac:dyDescent="0.25">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{'SheetId':'9e57442d-faa2-4732-bfe8-6082c7f4cc3b','UId':'e59bf9b3-105f-46b2-a4c4-386837875fff','Col':5,'Row':46,'Format':'numberic','Value':'0','TargetCode':''}</v>
      </c>
    </row>
    <row r="261" spans="1:1" x14ac:dyDescent="0.25">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{'SheetId':'9e57442d-faa2-4732-bfe8-6082c7f4cc3b','UId':'190b7595-8f9e-458d-8990-f4ff2e021104','Col':6,'Row':46,'Format':'numberic','Value':'-688620686710','TargetCode':''}</v>
      </c>
    </row>
    <row r="262" spans="1:1" x14ac:dyDescent="0.25">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{'SheetId':'9e57442d-faa2-4732-bfe8-6082c7f4cc3b','UId':'26da4aec-6928-4f66-88a5-fdfd0ee643e5','Col':4,'Row':47,'Format':'numberic','Value':'259309562416','TargetCode':''}</v>
      </c>
    </row>
    <row r="263" spans="1:1" x14ac:dyDescent="0.25">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{'SheetId':'9e57442d-faa2-4732-bfe8-6082c7f4cc3b','UId':'9b98b4cd-1dc6-4f10-9fcd-3b02154fc346','Col':5,'Row':47,'Format':'numberic','Value':'160832229418','TargetCode':''}</v>
      </c>
    </row>
    <row r="264" spans="1:1" x14ac:dyDescent="0.25">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{'SheetId':'9e57442d-faa2-4732-bfe8-6082c7f4cc3b','UId':'ab589e24-1208-4602-83e1-3b0d9a9ddac2','Col':6,'Row':47,'Format':'numberic','Value':'-3409349891','TargetCode':''}</v>
      </c>
    </row>
    <row r="265" spans="1:1" x14ac:dyDescent="0.25">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{'SheetId':'9e57442d-faa2-4732-bfe8-6082c7f4cc3b','UId':'a1e12271-7d9c-46e1-be1f-d3831e97dba6','Col':4,'Row':48,'Format':'numberic','Value':'13724126709069','TargetCode':''}</v>
      </c>
    </row>
    <row r="266" spans="1:1" x14ac:dyDescent="0.25">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{'SheetId':'9e57442d-faa2-4732-bfe8-6082c7f4cc3b','UId':'85d94755-db4c-439e-8336-6cbb28df62be','Col':5,'Row':48,'Format':'numberic','Value':'14148340595495','TargetCode':''}</v>
      </c>
    </row>
    <row r="267" spans="1:1" x14ac:dyDescent="0.25">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{'SheetId':'9e57442d-faa2-4732-bfe8-6082c7f4cc3b','UId':'d8a625ed-973b-4579-990b-8dd486f640c5','Col':6,'Row':48,'Format':'numberic','Value':'13724126709069','TargetCode':''}</v>
      </c>
    </row>
    <row r="268" spans="1:1" x14ac:dyDescent="0.25">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x14ac:dyDescent="0.25">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x14ac:dyDescent="0.25">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x14ac:dyDescent="0.25">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x14ac:dyDescent="0.25">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x14ac:dyDescent="0.25">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x14ac:dyDescent="0.25">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5">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5">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5">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5">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5">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5">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5">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x14ac:dyDescent="0.25">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x14ac:dyDescent="0.25">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x14ac:dyDescent="0.25">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x14ac:dyDescent="0.25">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5">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5">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5">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{'SheetId':'1deb9a6e-dc5a-4908-87cc-034ee9747e20','UId':'428c865a-7282-4f58-bc89-20f1b0217190','Col':4,'Row':7,'ColDynamic':4,'RowDynamic':3,'Format':'numberic','Value':'','TargetCode':''}</v>
      </c>
    </row>
    <row r="289" spans="1:1" x14ac:dyDescent="0.25">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{'SheetId':'1deb9a6e-dc5a-4908-87cc-034ee9747e20','UId':'9592905c-7577-459a-bf73-e7d1733cf17a','Col':5,'Row':7,'ColDynamic':5,'RowDynamic':3,'Format':'numberic','Value':'','TargetCode':''}</v>
      </c>
    </row>
    <row r="290" spans="1:1" x14ac:dyDescent="0.25">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{'SheetId':'1deb9a6e-dc5a-4908-87cc-034ee9747e20','UId':'a9e4466a-def7-4534-a075-0e61b1888eec','Col':6,'Row':7,'ColDynamic':6,'RowDynamic':3,'Format':'numberic','Value':'','TargetCode':''}</v>
      </c>
    </row>
    <row r="291" spans="1:1" x14ac:dyDescent="0.25">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{'SheetId':'1deb9a6e-dc5a-4908-87cc-034ee9747e20','UId':'13379930-3d0b-4576-86a6-aee55aa73fef','Col':7,'Row':7,'ColDynamic':7,'RowDynamic':3,'Format':'numberic','Value':'','TargetCode':''}</v>
      </c>
    </row>
    <row r="292" spans="1:1" x14ac:dyDescent="0.25">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{'SheetId':'1deb9a6e-dc5a-4908-87cc-034ee9747e20','UId':'17931870-911c-4fad-afd5-7ec649ba087b','Col':4,'Row':8,'Format':'numberic','Value':'','TargetCode':''}</v>
      </c>
    </row>
    <row r="293" spans="1:1" x14ac:dyDescent="0.25">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{'SheetId':'1deb9a6e-dc5a-4908-87cc-034ee9747e20','UId':'8e29656a-72a1-4698-a2d4-ab43c77220a4','Col':5,'Row':8,'Format':'numberic','Value':'','TargetCode':''}</v>
      </c>
    </row>
    <row r="294" spans="1:1" x14ac:dyDescent="0.25">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{'SheetId':'1deb9a6e-dc5a-4908-87cc-034ee9747e20','UId':'5fe96b01-5f18-4f07-ac34-11fa669457a4','Col':6,'Row':8,'Format':'numberic','Value':'','TargetCode':''}</v>
      </c>
    </row>
    <row r="295" spans="1:1" x14ac:dyDescent="0.25">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{'SheetId':'1deb9a6e-dc5a-4908-87cc-034ee9747e20','UId':'9d206dcc-b016-47b5-a344-791067be02d5','Col':7,'Row':8,'Format':'numberic','Value':'','TargetCode':''}</v>
      </c>
    </row>
    <row r="296" spans="1:1" x14ac:dyDescent="0.25">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5">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5">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5">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{'SheetId':'1deb9a6e-dc5a-4908-87cc-034ee9747e20','UId':'dcb7503a-9941-4910-9dba-c04cd291c91d','Col':4,'Row':10,'ColDynamic':4,'RowDynamic':8,'Format':'numberic','Value':'','TargetCode':''}</v>
      </c>
    </row>
    <row r="300" spans="1:1" x14ac:dyDescent="0.25">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{'SheetId':'1deb9a6e-dc5a-4908-87cc-034ee9747e20','UId':'9ff33d6c-3426-46f5-98c3-f1cc3c6c563e','Col':5,'Row':10,'ColDynamic':5,'RowDynamic':8,'Format':'numberic','Value':'','TargetCode':''}</v>
      </c>
    </row>
    <row r="301" spans="1:1" x14ac:dyDescent="0.25">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{'SheetId':'1deb9a6e-dc5a-4908-87cc-034ee9747e20','UId':'196bc559-44ca-4c84-bc88-37e0b2b7c0ca','Col':6,'Row':10,'ColDynamic':6,'RowDynamic':8,'Format':'numberic','Value':'0','TargetCode':''}</v>
      </c>
    </row>
    <row r="302" spans="1:1" x14ac:dyDescent="0.25">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{'SheetId':'1deb9a6e-dc5a-4908-87cc-034ee9747e20','UId':'76830a4a-49b3-4200-8f4c-2ccbb1a8164a','Col':7,'Row':10,'ColDynamic':7,'RowDynamic':8,'Format':'numberic','Value':'0','TargetCode':''}</v>
      </c>
    </row>
    <row r="303" spans="1:1" x14ac:dyDescent="0.25">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{'SheetId':'1deb9a6e-dc5a-4908-87cc-034ee9747e20','UId':'c5e58da8-6303-4f4b-8cfb-be632ed7700b','Col':4,'Row':11,'Format':'numberic','Value':'','TargetCode':''}</v>
      </c>
    </row>
    <row r="304" spans="1:1" x14ac:dyDescent="0.25">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{'SheetId':'1deb9a6e-dc5a-4908-87cc-034ee9747e20','UId':'00ea0783-aace-414b-8975-b7b78127300d','Col':5,'Row':11,'Format':'numberic','Value':'','TargetCode':''}</v>
      </c>
    </row>
    <row r="305" spans="1:1" x14ac:dyDescent="0.25">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{'SheetId':'1deb9a6e-dc5a-4908-87cc-034ee9747e20','UId':'399d8c6f-4901-44ca-8111-9e12f616c487','Col':6,'Row':11,'Format':'numberic','Value':'','TargetCode':''}</v>
      </c>
    </row>
    <row r="306" spans="1:1" x14ac:dyDescent="0.25">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{'SheetId':'1deb9a6e-dc5a-4908-87cc-034ee9747e20','UId':'2cdda7fd-cb87-47da-8e30-06a3709bd609','Col':7,'Row':11,'Format':'numberic','Value':'','TargetCode':''}</v>
      </c>
    </row>
    <row r="307" spans="1:1" x14ac:dyDescent="0.25">
      <c r="A307" t="str">
        <f>CONCATENATE("{'SheetId':'1deb9a6e-dc5a-4908-87cc-034ee9747e20'",",","'UId':'b8c20cc2-e76a-461c-ace9-e83abfcc1775'",",'Col':",COLUMN(BCDanhMucDauTu_06029!A33),",'Row':",ROW(BCDanhMucDauTu_06029!A33),",","'ColDynamic':",COLUMN(BCDanhMucDauTu_06029!A34),",","'RowDynamic':",ROW(BCDanhMucDauTu_06029!A34),",","'Format':'numberic'",",'Value':'",SUBSTITUTE(BCDanhMucDauTu_06029!A33,"'","\'"),"','TargetCode':''}")</f>
        <v>{'SheetId':'1deb9a6e-dc5a-4908-87cc-034ee9747e20','UId':'b8c20cc2-e76a-461c-ace9-e83abfcc1775','Col':1,'Row':33,'ColDynamic':1,'RowDynamic':34,'Format':'numberic','Value':' ','TargetCode':''}</v>
      </c>
    </row>
    <row r="308" spans="1:1" x14ac:dyDescent="0.25">
      <c r="A308" t="str">
        <f>CONCATENATE("{'SheetId':'1deb9a6e-dc5a-4908-87cc-034ee9747e20'",",","'UId':'e6fa0887-9c0a-49b1-a5d5-d55f5bee7d17'",",'Col':",COLUMN(BCDanhMucDauTu_06029!B33),",'Row':",ROW(BCDanhMucDauTu_06029!B33),",","'ColDynamic':",COLUMN(BCDanhMucDauTu_06029!B34),",","'RowDynamic':",ROW(BCDanhMucDauTu_06029!B34),",","'Format':'string'",",'Value':'",SUBSTITUTE(BCDanhMucDauTu_06029!B33,"'","\'"),"','TargetCode':''}")</f>
        <v>{'SheetId':'1deb9a6e-dc5a-4908-87cc-034ee9747e20','UId':'e6fa0887-9c0a-49b1-a5d5-d55f5bee7d17','Col':2,'Row':33,'ColDynamic':2,'RowDynamic':34,'Format':'string','Value':'Tổng','TargetCode':''}</v>
      </c>
    </row>
    <row r="309" spans="1:1" x14ac:dyDescent="0.25">
      <c r="A309" t="str">
        <f>CONCATENATE("{'SheetId':'1deb9a6e-dc5a-4908-87cc-034ee9747e20'",",","'UId':'6a029111-438c-4c2c-a425-15433a16ea47'",",'Col':",COLUMN(BCDanhMucDauTu_06029!C33),",'Row':",ROW(BCDanhMucDauTu_06029!C33),",","'ColDynamic':",COLUMN(BCDanhMucDauTu_06029!C34),",","'RowDynamic':",ROW(BCDanhMucDauTu_06029!C34),",","'Format':'numberic'",",'Value':'",SUBSTITUTE(BCDanhMucDauTu_06029!C33,"'","\'"),"','TargetCode':''}")</f>
        <v>{'SheetId':'1deb9a6e-dc5a-4908-87cc-034ee9747e20','UId':'6a029111-438c-4c2c-a425-15433a16ea47','Col':3,'Row':33,'ColDynamic':3,'RowDynamic':34,'Format':'numberic','Value':'2252','TargetCode':''}</v>
      </c>
    </row>
    <row r="310" spans="1:1" x14ac:dyDescent="0.25">
      <c r="A310" t="str">
        <f>CONCATENATE("{'SheetId':'1deb9a6e-dc5a-4908-87cc-034ee9747e20'",",","'UId':'2af5b400-8abe-46e3-8b64-7efb4d13db84'",",'Col':",COLUMN(BCDanhMucDauTu_06029!D33),",'Row':",ROW(BCDanhMucDauTu_06029!D33),",","'ColDynamic':",COLUMN(BCDanhMucDauTu_06029!D34),",","'RowDynamic':",ROW(BCDanhMucDauTu_06029!D34),",","'Format':'numberic'",",'Value':'",SUBSTITUTE(BCDanhMucDauTu_06029!D33,"'","\'"),"','TargetCode':''}")</f>
        <v>{'SheetId':'1deb9a6e-dc5a-4908-87cc-034ee9747e20','UId':'2af5b400-8abe-46e3-8b64-7efb4d13db84','Col':4,'Row':33,'ColDynamic':4,'RowDynamic':34,'Format':'numberic','Value':'','TargetCode':''}</v>
      </c>
    </row>
    <row r="311" spans="1:1" x14ac:dyDescent="0.25">
      <c r="A311" t="str">
        <f>CONCATENATE("{'SheetId':'1deb9a6e-dc5a-4908-87cc-034ee9747e20'",",","'UId':'142640d6-6a87-400c-bc3e-fd34124b8a95'",",'Col':",COLUMN(BCDanhMucDauTu_06029!E33),",'Row':",ROW(BCDanhMucDauTu_06029!E33),",","'ColDynamic':",COLUMN(BCDanhMucDauTu_06029!E34),",","'RowDynamic':",ROW(BCDanhMucDauTu_06029!E34),",","'Format':'numberic'",",'Value':'",SUBSTITUTE(BCDanhMucDauTu_06029!E33,"'","\'"),"','TargetCode':''}")</f>
        <v>{'SheetId':'1deb9a6e-dc5a-4908-87cc-034ee9747e20','UId':'142640d6-6a87-400c-bc3e-fd34124b8a95','Col':5,'Row':33,'ColDynamic':5,'RowDynamic':34,'Format':'numberic','Value':'','TargetCode':''}</v>
      </c>
    </row>
    <row r="312" spans="1:1" x14ac:dyDescent="0.25">
      <c r="A312" t="str">
        <f>CONCATENATE("{'SheetId':'1deb9a6e-dc5a-4908-87cc-034ee9747e20'",",","'UId':'a4748164-33b9-46bd-8561-e8b3f76700ee'",",'Col':",COLUMN(BCDanhMucDauTu_06029!F33),",'Row':",ROW(BCDanhMucDauTu_06029!F33),",","'ColDynamic':",COLUMN(BCDanhMucDauTu_06029!F34),",","'RowDynamic':",ROW(BCDanhMucDauTu_06029!F34),",","'Format':'numberic'",",'Value':'",SUBSTITUTE(BCDanhMucDauTu_06029!F33,"'","\'"),"','TargetCode':''}")</f>
        <v>{'SheetId':'1deb9a6e-dc5a-4908-87cc-034ee9747e20','UId':'a4748164-33b9-46bd-8561-e8b3f76700ee','Col':6,'Row':33,'ColDynamic':6,'RowDynamic':34,'Format':'numberic','Value':'7555641976613','TargetCode':''}</v>
      </c>
    </row>
    <row r="313" spans="1:1" x14ac:dyDescent="0.25">
      <c r="A313" t="str">
        <f>CONCATENATE("{'SheetId':'1deb9a6e-dc5a-4908-87cc-034ee9747e20'",",","'UId':'8b15b2dd-95b7-4075-8cb9-63831db4f74a'",",'Col':",COLUMN(BCDanhMucDauTu_06029!G33),",'Row':",ROW(BCDanhMucDauTu_06029!G33),",","'ColDynamic':",COLUMN(BCDanhMucDauTu_06029!G34),",","'RowDynamic':",ROW(BCDanhMucDauTu_06029!G34),",","'Format':'numberic'",",'Value':'",SUBSTITUTE(BCDanhMucDauTu_06029!G33,"'","\'"),"','TargetCode':''}")</f>
        <v>{'SheetId':'1deb9a6e-dc5a-4908-87cc-034ee9747e20','UId':'8b15b2dd-95b7-4075-8cb9-63831db4f74a','Col':7,'Row':33,'ColDynamic':7,'RowDynamic':34,'Format':'numberic','Value':'0.522066934051848','TargetCode':''}</v>
      </c>
    </row>
    <row r="314" spans="1:1" x14ac:dyDescent="0.25">
      <c r="A314" t="str">
        <f>CONCATENATE("{'SheetId':'1deb9a6e-dc5a-4908-87cc-034ee9747e20'",",","'UId':'fe496e11-6071-47ac-9042-fb59341ce9d3'",",'Col':",COLUMN(BCDanhMucDauTu_06029!D34),",'Row':",ROW(BCDanhMucDauTu_06029!D34),",","'Format':'numberic'",",'Value':'",SUBSTITUTE(BCDanhMucDauTu_06029!D34,"'","\'"),"','TargetCode':''}")</f>
        <v>{'SheetId':'1deb9a6e-dc5a-4908-87cc-034ee9747e20','UId':'fe496e11-6071-47ac-9042-fb59341ce9d3','Col':4,'Row':34,'Format':'numberic','Value':'','TargetCode':''}</v>
      </c>
    </row>
    <row r="315" spans="1:1" x14ac:dyDescent="0.25">
      <c r="A315" t="str">
        <f>CONCATENATE("{'SheetId':'1deb9a6e-dc5a-4908-87cc-034ee9747e20'",",","'UId':'8f08a933-d633-4287-845a-9819dc196996'",",'Col':",COLUMN(BCDanhMucDauTu_06029!E34),",'Row':",ROW(BCDanhMucDauTu_06029!E34),",","'Format':'numberic'",",'Value':'",SUBSTITUTE(BCDanhMucDauTu_06029!E34,"'","\'"),"','TargetCode':''}")</f>
        <v>{'SheetId':'1deb9a6e-dc5a-4908-87cc-034ee9747e20','UId':'8f08a933-d633-4287-845a-9819dc196996','Col':5,'Row':34,'Format':'numberic','Value':'','TargetCode':''}</v>
      </c>
    </row>
    <row r="316" spans="1:1" x14ac:dyDescent="0.25">
      <c r="A316" t="str">
        <f>CONCATENATE("{'SheetId':'1deb9a6e-dc5a-4908-87cc-034ee9747e20'",",","'UId':'dad551f4-82a6-49f9-9019-06cb4c328a89'",",'Col':",COLUMN(BCDanhMucDauTu_06029!F34),",'Row':",ROW(BCDanhMucDauTu_06029!F34),",","'Format':'numberic'",",'Value':'",SUBSTITUTE(BCDanhMucDauTu_06029!F34,"'","\'"),"','TargetCode':''}")</f>
        <v>{'SheetId':'1deb9a6e-dc5a-4908-87cc-034ee9747e20','UId':'dad551f4-82a6-49f9-9019-06cb4c328a89','Col':6,'Row':34,'Format':'numberic','Value':'','TargetCode':''}</v>
      </c>
    </row>
    <row r="317" spans="1:1" x14ac:dyDescent="0.25">
      <c r="A317" t="str">
        <f>CONCATENATE("{'SheetId':'1deb9a6e-dc5a-4908-87cc-034ee9747e20'",",","'UId':'7bf94847-0bfe-4d96-ab7a-1ce79d9343f5'",",'Col':",COLUMN(BCDanhMucDauTu_06029!G34),",'Row':",ROW(BCDanhMucDauTu_06029!G34),",","'Format':'numberic'",",'Value':'",SUBSTITUTE(BCDanhMucDauTu_06029!G34,"'","\'"),"','TargetCode':''}")</f>
        <v>{'SheetId':'1deb9a6e-dc5a-4908-87cc-034ee9747e20','UId':'7bf94847-0bfe-4d96-ab7a-1ce79d9343f5','Col':7,'Row':34,'Format':'numberic','Value':'','TargetCode':''}</v>
      </c>
    </row>
    <row r="318" spans="1:1" x14ac:dyDescent="0.25">
      <c r="A318" t="str">
        <f>CONCATENATE("{'SheetId':'1deb9a6e-dc5a-4908-87cc-034ee9747e20'",",","'UId':'55eed474-1147-4da3-9086-9e821874c0a4'",",'Col':",COLUMN(BCDanhMucDauTu_06029!A38),",'Row':",ROW(BCDanhMucDauTu_06029!A38),",","'ColDynamic':",COLUMN(BCDanhMucDauTu_06029!A41),",","'RowDynamic':",ROW(BCDanhMucDauTu_06029!A41),",","'Format':'numberic'",",'Value':'",SUBSTITUTE(BCDanhMucDauTu_06029!A38,"'","\'"),"','TargetCode':''}")</f>
        <v>{'SheetId':'1deb9a6e-dc5a-4908-87cc-034ee9747e20','UId':'55eed474-1147-4da3-9086-9e821874c0a4','Col':1,'Row':38,'ColDynamic':1,'RowDynamic':41,'Format':'numberic','Value':' ','TargetCode':''}</v>
      </c>
    </row>
    <row r="319" spans="1:1" x14ac:dyDescent="0.25">
      <c r="A319" t="str">
        <f>CONCATENATE("{'SheetId':'1deb9a6e-dc5a-4908-87cc-034ee9747e20'",",","'UId':'1c32b7bf-2ca1-44a0-8279-a8f01d6b7249'",",'Col':",COLUMN(BCDanhMucDauTu_06029!B38),",'Row':",ROW(BCDanhMucDauTu_06029!B38),",","'ColDynamic':",COLUMN(BCDanhMucDauTu_06029!B41),",","'RowDynamic':",ROW(BCDanhMucDauTu_06029!B41),",","'Format':'string'",",'Value':'",SUBSTITUTE(BCDanhMucDauTu_06029!B38,"'","\'"),"','TargetCode':''}")</f>
        <v>{'SheetId':'1deb9a6e-dc5a-4908-87cc-034ee9747e20','UId':'1c32b7bf-2ca1-44a0-8279-a8f01d6b7249','Col':2,'Row':38,'ColDynamic':2,'RowDynamic':41,'Format':'string','Value':'Tổng','TargetCode':''}</v>
      </c>
    </row>
    <row r="320" spans="1:1" x14ac:dyDescent="0.25">
      <c r="A320" t="str">
        <f>CONCATENATE("{'SheetId':'1deb9a6e-dc5a-4908-87cc-034ee9747e20'",",","'UId':'f6a0865a-7cc4-4bd5-9c41-171ccfbe8908'",",'Col':",COLUMN(BCDanhMucDauTu_06029!C38),",'Row':",ROW(BCDanhMucDauTu_06029!C38),",","'ColDynamic':",COLUMN(BCDanhMucDauTu_06029!C41),",","'RowDynamic':",ROW(BCDanhMucDauTu_06029!C41),",","'Format':'numberic'",",'Value':'",SUBSTITUTE(BCDanhMucDauTu_06029!C38,"'","\'"),"','TargetCode':''}")</f>
        <v>{'SheetId':'1deb9a6e-dc5a-4908-87cc-034ee9747e20','UId':'f6a0865a-7cc4-4bd5-9c41-171ccfbe8908','Col':3,'Row':38,'ColDynamic':3,'RowDynamic':41,'Format':'numberic','Value':'2254','TargetCode':''}</v>
      </c>
    </row>
    <row r="321" spans="1:1" x14ac:dyDescent="0.25">
      <c r="A321" t="str">
        <f>CONCATENATE("{'SheetId':'1deb9a6e-dc5a-4908-87cc-034ee9747e20'",",","'UId':'26677bc1-4784-4b02-a8da-eb1a17958c29'",",'Col':",COLUMN(BCDanhMucDauTu_06029!D38),",'Row':",ROW(BCDanhMucDauTu_06029!D38),",","'ColDynamic':",COLUMN(BCDanhMucDauTu_06029!D41),",","'RowDynamic':",ROW(BCDanhMucDauTu_06029!D41),",","'Format':'numberic'",",'Value':'",SUBSTITUTE(BCDanhMucDauTu_06029!D38,"'","\'"),"','TargetCode':''}")</f>
        <v>{'SheetId':'1deb9a6e-dc5a-4908-87cc-034ee9747e20','UId':'26677bc1-4784-4b02-a8da-eb1a17958c29','Col':4,'Row':38,'ColDynamic':4,'RowDynamic':41,'Format':'numberic','Value':'','TargetCode':''}</v>
      </c>
    </row>
    <row r="322" spans="1:1" x14ac:dyDescent="0.25">
      <c r="A322" t="str">
        <f>CONCATENATE("{'SheetId':'1deb9a6e-dc5a-4908-87cc-034ee9747e20'",",","'UId':'8088aec8-68fc-443f-8fce-4f1788e831ff'",",'Col':",COLUMN(BCDanhMucDauTu_06029!E38),",'Row':",ROW(BCDanhMucDauTu_06029!E38),",","'ColDynamic':",COLUMN(BCDanhMucDauTu_06029!E41),",","'RowDynamic':",ROW(BCDanhMucDauTu_06029!E41),",","'Format':'numberic'",",'Value':'",SUBSTITUTE(BCDanhMucDauTu_06029!E38,"'","\'"),"','TargetCode':''}")</f>
        <v>{'SheetId':'1deb9a6e-dc5a-4908-87cc-034ee9747e20','UId':'8088aec8-68fc-443f-8fce-4f1788e831ff','Col':5,'Row':38,'ColDynamic':5,'RowDynamic':41,'Format':'numberic','Value':'','TargetCode':''}</v>
      </c>
    </row>
    <row r="323" spans="1:1" x14ac:dyDescent="0.25">
      <c r="A323" t="str">
        <f>CONCATENATE("{'SheetId':'1deb9a6e-dc5a-4908-87cc-034ee9747e20'",",","'UId':'109895da-3858-4d8d-ab90-543bcf58b23e'",",'Col':",COLUMN(BCDanhMucDauTu_06029!F38),",'Row':",ROW(BCDanhMucDauTu_06029!F38),",","'ColDynamic':",COLUMN(BCDanhMucDauTu_06029!F41),",","'RowDynamic':",ROW(BCDanhMucDauTu_06029!F41),",","'Format':'numberic'",",'Value':'",SUBSTITUTE(BCDanhMucDauTu_06029!F38,"'","\'"),"','TargetCode':''}")</f>
        <v>{'SheetId':'1deb9a6e-dc5a-4908-87cc-034ee9747e20','UId':'109895da-3858-4d8d-ab90-543bcf58b23e','Col':6,'Row':38,'ColDynamic':6,'RowDynamic':41,'Format':'numberic','Value':'0','TargetCode':''}</v>
      </c>
    </row>
    <row r="324" spans="1:1" x14ac:dyDescent="0.25">
      <c r="A324" t="str">
        <f>CONCATENATE("{'SheetId':'1deb9a6e-dc5a-4908-87cc-034ee9747e20'",",","'UId':'b12319f9-b486-4e3c-968f-635c2693280b'",",'Col':",COLUMN(BCDanhMucDauTu_06029!G38),",'Row':",ROW(BCDanhMucDauTu_06029!G38),",","'ColDynamic':",COLUMN(BCDanhMucDauTu_06029!G41),",","'RowDynamic':",ROW(BCDanhMucDauTu_06029!G41),",","'Format':'numberic'",",'Value':'",SUBSTITUTE(BCDanhMucDauTu_06029!G38,"'","\'"),"','TargetCode':''}")</f>
        <v>{'SheetId':'1deb9a6e-dc5a-4908-87cc-034ee9747e20','UId':'b12319f9-b486-4e3c-968f-635c2693280b','Col':7,'Row':38,'ColDynamic':7,'RowDynamic':41,'Format':'numberic','Value':'0','TargetCode':''}</v>
      </c>
    </row>
    <row r="325" spans="1:1" x14ac:dyDescent="0.25">
      <c r="A325" t="str">
        <f>CONCATENATE("{'SheetId':'1deb9a6e-dc5a-4908-87cc-034ee9747e20'",",","'UId':'740ad2fc-8f8c-4571-bfbb-d73a204a23fa'",",'Col':",COLUMN(BCDanhMucDauTu_06029!D39),",'Row':",ROW(BCDanhMucDauTu_06029!D39),",","'Format':'numberic'",",'Value':'",SUBSTITUTE(BCDanhMucDauTu_06029!D39,"'","\'"),"','TargetCode':''}")</f>
        <v>{'SheetId':'1deb9a6e-dc5a-4908-87cc-034ee9747e20','UId':'740ad2fc-8f8c-4571-bfbb-d73a204a23fa','Col':4,'Row':39,'Format':'numberic','Value':'','TargetCode':''}</v>
      </c>
    </row>
    <row r="326" spans="1:1" x14ac:dyDescent="0.25">
      <c r="A326" t="str">
        <f>CONCATENATE("{'SheetId':'1deb9a6e-dc5a-4908-87cc-034ee9747e20'",",","'UId':'41643327-c3cb-4259-acbc-d10c8c939580'",",'Col':",COLUMN(BCDanhMucDauTu_06029!E39),",'Row':",ROW(BCDanhMucDauTu_06029!E39),",","'Format':'numberic'",",'Value':'",SUBSTITUTE(BCDanhMucDauTu_06029!E39,"'","\'"),"','TargetCode':''}")</f>
        <v>{'SheetId':'1deb9a6e-dc5a-4908-87cc-034ee9747e20','UId':'41643327-c3cb-4259-acbc-d10c8c939580','Col':5,'Row':39,'Format':'numberic','Value':'','TargetCode':''}</v>
      </c>
    </row>
    <row r="327" spans="1:1" x14ac:dyDescent="0.25">
      <c r="A327" t="str">
        <f>CONCATENATE("{'SheetId':'1deb9a6e-dc5a-4908-87cc-034ee9747e20'",",","'UId':'d007d564-0a98-45f4-94c4-a2e4056245bc'",",'Col':",COLUMN(BCDanhMucDauTu_06029!F39),",'Row':",ROW(BCDanhMucDauTu_06029!F39),",","'Format':'numberic'",",'Value':'",SUBSTITUTE(BCDanhMucDauTu_06029!F39,"'","\'"),"','TargetCode':''}")</f>
        <v>{'SheetId':'1deb9a6e-dc5a-4908-87cc-034ee9747e20','UId':'d007d564-0a98-45f4-94c4-a2e4056245bc','Col':6,'Row':39,'Format':'numberic','Value':'7555641976613','TargetCode':''}</v>
      </c>
    </row>
    <row r="328" spans="1:1" x14ac:dyDescent="0.25">
      <c r="A328" t="str">
        <f>CONCATENATE("{'SheetId':'1deb9a6e-dc5a-4908-87cc-034ee9747e20'",",","'UId':'87b8e950-d5f9-45b4-8cfb-d8108dd16f8f'",",'Col':",COLUMN(BCDanhMucDauTu_06029!G39),",'Row':",ROW(BCDanhMucDauTu_06029!G39),",","'Format':'numberic'",",'Value':'",SUBSTITUTE(BCDanhMucDauTu_06029!G39,"'","\'"),"','TargetCode':''}")</f>
        <v>{'SheetId':'1deb9a6e-dc5a-4908-87cc-034ee9747e20','UId':'87b8e950-d5f9-45b4-8cfb-d8108dd16f8f','Col':7,'Row':39,'Format':'numberic','Value':'0.522066934051848','TargetCode':''}</v>
      </c>
    </row>
    <row r="329" spans="1:1" x14ac:dyDescent="0.25">
      <c r="A329" t="str">
        <f>CONCATENATE("{'SheetId':'1deb9a6e-dc5a-4908-87cc-034ee9747e20'",",","'UId':'70e2406f-94eb-466f-8d09-837ad44a449c'",",'Col':",COLUMN(BCDanhMucDauTu_06029!D40),",'Row':",ROW(BCDanhMucDauTu_06029!D40),",","'Format':'numberic'",",'Value':'",SUBSTITUTE(BCDanhMucDauTu_06029!D40,"'","\'"),"','TargetCode':''}")</f>
        <v>{'SheetId':'1deb9a6e-dc5a-4908-87cc-034ee9747e20','UId':'70e2406f-94eb-466f-8d09-837ad44a449c','Col':4,'Row':40,'Format':'numberic','Value':'','TargetCode':''}</v>
      </c>
    </row>
    <row r="330" spans="1:1" x14ac:dyDescent="0.25">
      <c r="A330" t="str">
        <f>CONCATENATE("{'SheetId':'1deb9a6e-dc5a-4908-87cc-034ee9747e20'",",","'UId':'d0c68994-6723-45f4-a51b-ec4a1f1cb761'",",'Col':",COLUMN(BCDanhMucDauTu_06029!E40),",'Row':",ROW(BCDanhMucDauTu_06029!E40),",","'Format':'numberic'",",'Value':'",SUBSTITUTE(BCDanhMucDauTu_06029!E40,"'","\'"),"','TargetCode':''}")</f>
        <v>{'SheetId':'1deb9a6e-dc5a-4908-87cc-034ee9747e20','UId':'d0c68994-6723-45f4-a51b-ec4a1f1cb761','Col':5,'Row':40,'Format':'numberic','Value':'','TargetCode':''}</v>
      </c>
    </row>
    <row r="331" spans="1:1" x14ac:dyDescent="0.25">
      <c r="A331" t="str">
        <f>CONCATENATE("{'SheetId':'1deb9a6e-dc5a-4908-87cc-034ee9747e20'",",","'UId':'6c78638c-c601-49bf-a9e5-d48c4258eadd'",",'Col':",COLUMN(BCDanhMucDauTu_06029!F40),",'Row':",ROW(BCDanhMucDauTu_06029!F40),",","'Format':'numberic'",",'Value':'",SUBSTITUTE(BCDanhMucDauTu_06029!F40,"'","\'"),"','TargetCode':''}")</f>
        <v>{'SheetId':'1deb9a6e-dc5a-4908-87cc-034ee9747e20','UId':'6c78638c-c601-49bf-a9e5-d48c4258eadd','Col':6,'Row':40,'Format':'numberic','Value':'','TargetCode':''}</v>
      </c>
    </row>
    <row r="332" spans="1:1" x14ac:dyDescent="0.25">
      <c r="A332" t="str">
        <f>CONCATENATE("{'SheetId':'1deb9a6e-dc5a-4908-87cc-034ee9747e20'",",","'UId':'bb82eed3-a7c3-4954-be20-20a9717d4026'",",'Col':",COLUMN(BCDanhMucDauTu_06029!G40),",'Row':",ROW(BCDanhMucDauTu_06029!G40),",","'Format':'numberic'",",'Value':'",SUBSTITUTE(BCDanhMucDauTu_06029!G40,"'","\'"),"','TargetCode':''}")</f>
        <v>{'SheetId':'1deb9a6e-dc5a-4908-87cc-034ee9747e20','UId':'bb82eed3-a7c3-4954-be20-20a9717d4026','Col':7,'Row':40,'Format':'numberic','Value':'','TargetCode':''}</v>
      </c>
    </row>
    <row r="333" spans="1:1" x14ac:dyDescent="0.25">
      <c r="A333" t="str">
        <f>CONCATENATE("{'SheetId':'1deb9a6e-dc5a-4908-87cc-034ee9747e20'",",","'UId':'4fe6fd2f-049f-4c3b-a78b-58fd08d62d7d'",",'Col':",COLUMN(BCDanhMucDauTu_06029!A49),",'Row':",ROW(BCDanhMucDauTu_06029!A49),",","'ColDynamic':",COLUMN(BCDanhMucDauTu_06029!A52),",","'RowDynamic':",ROW(BCDanhMucDauTu_06029!A52),",","'Format':'numberic'",",'Value':'",SUBSTITUTE(BCDanhMucDauTu_06029!A49,"'","\'"),"','TargetCode':''}")</f>
        <v>{'SheetId':'1deb9a6e-dc5a-4908-87cc-034ee9747e20','UId':'4fe6fd2f-049f-4c3b-a78b-58fd08d62d7d','Col':1,'Row':49,'ColDynamic':1,'RowDynamic':52,'Format':'numberic','Value':' ','TargetCode':''}</v>
      </c>
    </row>
    <row r="334" spans="1:1" x14ac:dyDescent="0.25">
      <c r="A334" t="str">
        <f>CONCATENATE("{'SheetId':'1deb9a6e-dc5a-4908-87cc-034ee9747e20'",",","'UId':'21737fa5-5263-466a-9802-c554ec94ffeb'",",'Col':",COLUMN(BCDanhMucDauTu_06029!B49),",'Row':",ROW(BCDanhMucDauTu_06029!B49),",","'ColDynamic':",COLUMN(BCDanhMucDauTu_06029!B52),",","'RowDynamic':",ROW(BCDanhMucDauTu_06029!B52),",","'Format':'string'",",'Value':'",SUBSTITUTE(BCDanhMucDauTu_06029!B49,"'","\'"),"','TargetCode':''}")</f>
        <v>{'SheetId':'1deb9a6e-dc5a-4908-87cc-034ee9747e20','UId':'21737fa5-5263-466a-9802-c554ec94ffeb','Col':2,'Row':49,'ColDynamic':2,'RowDynamic':52,'Format':'string','Value':'Tổng','TargetCode':''}</v>
      </c>
    </row>
    <row r="335" spans="1:1" x14ac:dyDescent="0.25">
      <c r="A335" t="str">
        <f>CONCATENATE("{'SheetId':'1deb9a6e-dc5a-4908-87cc-034ee9747e20'",",","'UId':'b1780ae8-e3e9-4d68-b8e3-06dc22233b5c'",",'Col':",COLUMN(BCDanhMucDauTu_06029!C49),",'Row':",ROW(BCDanhMucDauTu_06029!C49),",","'ColDynamic':",COLUMN(BCDanhMucDauTu_06029!C52),",","'RowDynamic':",ROW(BCDanhMucDauTu_06029!C52),",","'Format':'numberic'",",'Value':'",SUBSTITUTE(BCDanhMucDauTu_06029!C49,"'","\'"),"','TargetCode':''}")</f>
        <v>{'SheetId':'1deb9a6e-dc5a-4908-87cc-034ee9747e20','UId':'b1780ae8-e3e9-4d68-b8e3-06dc22233b5c','Col':3,'Row':49,'ColDynamic':3,'RowDynamic':52,'Format':'numberic','Value':'2257','TargetCode':''}</v>
      </c>
    </row>
    <row r="336" spans="1:1" x14ac:dyDescent="0.25">
      <c r="A336" t="str">
        <f>CONCATENATE("{'SheetId':'1deb9a6e-dc5a-4908-87cc-034ee9747e20'",",","'UId':'fd0c415a-d2bc-42ee-b389-414f8400dae8'",",'Col':",COLUMN(BCDanhMucDauTu_06029!D49),",'Row':",ROW(BCDanhMucDauTu_06029!D49),",","'ColDynamic':",COLUMN(BCDanhMucDauTu_06029!D52),",","'RowDynamic':",ROW(BCDanhMucDauTu_06029!D52),",","'Format':'numberic'",",'Value':'",SUBSTITUTE(BCDanhMucDauTu_06029!D49,"'","\'"),"','TargetCode':''}")</f>
        <v>{'SheetId':'1deb9a6e-dc5a-4908-87cc-034ee9747e20','UId':'fd0c415a-d2bc-42ee-b389-414f8400dae8','Col':4,'Row':49,'ColDynamic':4,'RowDynamic':52,'Format':'numberic','Value':'','TargetCode':''}</v>
      </c>
    </row>
    <row r="337" spans="1:1" x14ac:dyDescent="0.25">
      <c r="A337" t="str">
        <f>CONCATENATE("{'SheetId':'1deb9a6e-dc5a-4908-87cc-034ee9747e20'",",","'UId':'816243e8-9c85-4ba1-805c-371f6b4844e4'",",'Col':",COLUMN(BCDanhMucDauTu_06029!E49),",'Row':",ROW(BCDanhMucDauTu_06029!E49),",","'ColDynamic':",COLUMN(BCDanhMucDauTu_06029!E52),",","'RowDynamic':",ROW(BCDanhMucDauTu_06029!E52),",","'Format':'numberic'",",'Value':'",SUBSTITUTE(BCDanhMucDauTu_06029!E49,"'","\'"),"','TargetCode':''}")</f>
        <v>{'SheetId':'1deb9a6e-dc5a-4908-87cc-034ee9747e20','UId':'816243e8-9c85-4ba1-805c-371f6b4844e4','Col':5,'Row':49,'ColDynamic':5,'RowDynamic':52,'Format':'numberic','Value':'','TargetCode':''}</v>
      </c>
    </row>
    <row r="338" spans="1:1" x14ac:dyDescent="0.25">
      <c r="A338" t="str">
        <f>CONCATENATE("{'SheetId':'1deb9a6e-dc5a-4908-87cc-034ee9747e20'",",","'UId':'2efa8183-1804-400f-919b-54e0d328e017'",",'Col':",COLUMN(BCDanhMucDauTu_06029!F49),",'Row':",ROW(BCDanhMucDauTu_06029!F49),",","'ColDynamic':",COLUMN(BCDanhMucDauTu_06029!F52),",","'RowDynamic':",ROW(BCDanhMucDauTu_06029!F52),",","'Format':'numberic'",",'Value':'",SUBSTITUTE(BCDanhMucDauTu_06029!F49,"'","\'"),"','TargetCode':''}")</f>
        <v>{'SheetId':'1deb9a6e-dc5a-4908-87cc-034ee9747e20','UId':'2efa8183-1804-400f-919b-54e0d328e017','Col':6,'Row':49,'ColDynamic':6,'RowDynamic':52,'Format':'numberic','Value':'530445811161','TargetCode':''}</v>
      </c>
    </row>
    <row r="339" spans="1:1" x14ac:dyDescent="0.25">
      <c r="A339" t="str">
        <f>CONCATENATE("{'SheetId':'1deb9a6e-dc5a-4908-87cc-034ee9747e20'",",","'UId':'890ca93f-4ffa-4063-bc4e-3ca8427d321f'",",'Col':",COLUMN(BCDanhMucDauTu_06029!G49),",'Row':",ROW(BCDanhMucDauTu_06029!G49),",","'ColDynamic':",COLUMN(BCDanhMucDauTu_06029!G52),",","'RowDynamic':",ROW(BCDanhMucDauTu_06029!G52),",","'Format':'numberic'",",'Value':'",SUBSTITUTE(BCDanhMucDauTu_06029!G49,"'","\'"),"','TargetCode':''}")</f>
        <v>{'SheetId':'1deb9a6e-dc5a-4908-87cc-034ee9747e20','UId':'890ca93f-4ffa-4063-bc4e-3ca8427d321f','Col':7,'Row':49,'ColDynamic':7,'RowDynamic':52,'Format':'numberic','Value':'0.036651844961771','TargetCode':''}</v>
      </c>
    </row>
    <row r="340" spans="1:1" x14ac:dyDescent="0.25">
      <c r="A340" t="str">
        <f>CONCATENATE("{'SheetId':'1deb9a6e-dc5a-4908-87cc-034ee9747e20'",",","'UId':'df249e66-a9ea-45a2-9c76-d51aecb2379d'",",'Col':",COLUMN(BCDanhMucDauTu_06029!D50),",'Row':",ROW(BCDanhMucDauTu_06029!D50),",","'Format':'numberic'",",'Value':'",SUBSTITUTE(BCDanhMucDauTu_06029!D50,"'","\'"),"','TargetCode':''}")</f>
        <v>{'SheetId':'1deb9a6e-dc5a-4908-87cc-034ee9747e20','UId':'df249e66-a9ea-45a2-9c76-d51aecb2379d','Col':4,'Row':50,'Format':'numberic','Value':'','TargetCode':''}</v>
      </c>
    </row>
    <row r="341" spans="1:1" x14ac:dyDescent="0.25">
      <c r="A341" t="str">
        <f>CONCATENATE("{'SheetId':'1deb9a6e-dc5a-4908-87cc-034ee9747e20'",",","'UId':'a81df1b4-0c26-4bbd-9a9d-27dc4b538b2c'",",'Col':",COLUMN(BCDanhMucDauTu_06029!E50),",'Row':",ROW(BCDanhMucDauTu_06029!E50),",","'Format':'numberic'",",'Value':'",SUBSTITUTE(BCDanhMucDauTu_06029!E50,"'","\'"),"','TargetCode':''}")</f>
        <v>{'SheetId':'1deb9a6e-dc5a-4908-87cc-034ee9747e20','UId':'a81df1b4-0c26-4bbd-9a9d-27dc4b538b2c','Col':5,'Row':50,'Format':'numberic','Value':'','TargetCode':''}</v>
      </c>
    </row>
    <row r="342" spans="1:1" x14ac:dyDescent="0.25">
      <c r="A342" t="str">
        <f>CONCATENATE("{'SheetId':'1deb9a6e-dc5a-4908-87cc-034ee9747e20'",",","'UId':'4a9e3616-ca24-464d-b5e2-89b07d4dab94'",",'Col':",COLUMN(BCDanhMucDauTu_06029!F50),",'Row':",ROW(BCDanhMucDauTu_06029!F50),",","'Format':'numberic'",",'Value':'",SUBSTITUTE(BCDanhMucDauTu_06029!F50,"'","\'"),"','TargetCode':''}")</f>
        <v>{'SheetId':'1deb9a6e-dc5a-4908-87cc-034ee9747e20','UId':'4a9e3616-ca24-464d-b5e2-89b07d4dab94','Col':6,'Row':50,'Format':'numberic','Value':'','TargetCode':''}</v>
      </c>
    </row>
    <row r="343" spans="1:1" x14ac:dyDescent="0.25">
      <c r="A343" t="str">
        <f>CONCATENATE("{'SheetId':'1deb9a6e-dc5a-4908-87cc-034ee9747e20'",",","'UId':'4cbb5dbb-7a56-4367-b451-172c5d9fc088'",",'Col':",COLUMN(BCDanhMucDauTu_06029!G50),",'Row':",ROW(BCDanhMucDauTu_06029!G50),",","'Format':'numberic'",",'Value':'",SUBSTITUTE(BCDanhMucDauTu_06029!G50,"'","\'"),"','TargetCode':''}")</f>
        <v>{'SheetId':'1deb9a6e-dc5a-4908-87cc-034ee9747e20','UId':'4cbb5dbb-7a56-4367-b451-172c5d9fc088','Col':7,'Row':50,'Format':'numberic','Value':'','TargetCode':''}</v>
      </c>
    </row>
    <row r="344" spans="1:1" x14ac:dyDescent="0.25">
      <c r="A344" t="str">
        <f>CONCATENATE("{'SheetId':'1deb9a6e-dc5a-4908-87cc-034ee9747e20'",",","'UId':'70357de6-0706-48a2-a361-da95bcaa1827'",",'Col':",COLUMN(BCDanhMucDauTu_06029!D51),",'Row':",ROW(BCDanhMucDauTu_06029!D51),",","'Format':'numberic'",",'Value':'",SUBSTITUTE(BCDanhMucDauTu_06029!D51,"'","\'"),"','TargetCode':''}")</f>
        <v>{'SheetId':'1deb9a6e-dc5a-4908-87cc-034ee9747e20','UId':'70357de6-0706-48a2-a361-da95bcaa1827','Col':4,'Row':51,'Format':'numberic','Value':'','TargetCode':''}</v>
      </c>
    </row>
    <row r="345" spans="1:1" x14ac:dyDescent="0.25">
      <c r="A345" t="str">
        <f>CONCATENATE("{'SheetId':'1deb9a6e-dc5a-4908-87cc-034ee9747e20'",",","'UId':'4f148c59-190d-4dad-aff9-126f4ce81c6d'",",'Col':",COLUMN(BCDanhMucDauTu_06029!E51),",'Row':",ROW(BCDanhMucDauTu_06029!E51),",","'Format':'numberic'",",'Value':'",SUBSTITUTE(BCDanhMucDauTu_06029!E51,"'","\'"),"','TargetCode':''}")</f>
        <v>{'SheetId':'1deb9a6e-dc5a-4908-87cc-034ee9747e20','UId':'4f148c59-190d-4dad-aff9-126f4ce81c6d','Col':5,'Row':51,'Format':'numberic','Value':'','TargetCode':''}</v>
      </c>
    </row>
    <row r="346" spans="1:1" x14ac:dyDescent="0.25">
      <c r="A346" t="str">
        <f>CONCATENATE("{'SheetId':'1deb9a6e-dc5a-4908-87cc-034ee9747e20'",",","'UId':'6ba9d2bf-7322-4bb6-be73-05a728f53c5a'",",'Col':",COLUMN(BCDanhMucDauTu_06029!F51),",'Row':",ROW(BCDanhMucDauTu_06029!F51),",","'Format':'numberic'",",'Value':'",SUBSTITUTE(BCDanhMucDauTu_06029!F51,"'","\'"),"','TargetCode':''}")</f>
        <v>{'SheetId':'1deb9a6e-dc5a-4908-87cc-034ee9747e20','UId':'6ba9d2bf-7322-4bb6-be73-05a728f53c5a','Col':6,'Row':51,'Format':'numberic','Value':'3086485094549','TargetCode':''}</v>
      </c>
    </row>
    <row r="347" spans="1:1" x14ac:dyDescent="0.25">
      <c r="A347" t="str">
        <f>CONCATENATE("{'SheetId':'1deb9a6e-dc5a-4908-87cc-034ee9747e20'",",","'UId':'cad08826-aed0-458d-a3df-563ee1ca2782'",",'Col':",COLUMN(BCDanhMucDauTu_06029!G51),",'Row':",ROW(BCDanhMucDauTu_06029!G51),",","'Format':'numberic'",",'Value':'",SUBSTITUTE(BCDanhMucDauTu_06029!G51,"'","\'"),"','TargetCode':''}")</f>
        <v>{'SheetId':'1deb9a6e-dc5a-4908-87cc-034ee9747e20','UId':'cad08826-aed0-458d-a3df-563ee1ca2782','Col':7,'Row':51,'Format':'numberic','Value':'0.213264712025206','TargetCode':''}</v>
      </c>
    </row>
    <row r="348" spans="1:1" x14ac:dyDescent="0.25">
      <c r="A348" t="str">
        <f>CONCATENATE("{'SheetId':'1deb9a6e-dc5a-4908-87cc-034ee9747e20'",",","'UId':'26452794-e0d2-44f2-8c51-7f5465fbf4cf'",",'Col':",COLUMN(BCDanhMucDauTu_06029!A55),",'Row':",ROW(BCDanhMucDauTu_06029!A55),",","'ColDynamic':",COLUMN(BCDanhMucDauTu_06029!A50),",","'RowDynamic':",ROW(BCDanhMucDauTu_06029!A50),",","'Format':'string'",",'Value':'",SUBSTITUTE(BCDanhMucDauTu_06029!A55,"'","\'"),"','TargetCode':''}")</f>
        <v>{'SheetId':'1deb9a6e-dc5a-4908-87cc-034ee9747e20','UId':'26452794-e0d2-44f2-8c51-7f5465fbf4cf','Col':1,'Row':55,'ColDynamic':1,'RowDynamic':50,'Format':'string','Value':' ','TargetCode':''}</v>
      </c>
    </row>
    <row r="349" spans="1:1" x14ac:dyDescent="0.25">
      <c r="A349" t="str">
        <f>CONCATENATE("{'SheetId':'1deb9a6e-dc5a-4908-87cc-034ee9747e20'",",","'UId':'9b14eff9-5e45-4cf1-9494-0604b89ed28b'",",'Col':",COLUMN(BCDanhMucDauTu_06029!B55),",'Row':",ROW(BCDanhMucDauTu_06029!B55),",","'ColDynamic':",COLUMN(BCDanhMucDauTu_06029!B50),",","'RowDynamic':",ROW(BCDanhMucDauTu_06029!B50),",","'Format':'string'",",'Value':'",SUBSTITUTE(BCDanhMucDauTu_06029!B55,"'","\'"),"','TargetCode':''}")</f>
        <v>{'SheetId':'1deb9a6e-dc5a-4908-87cc-034ee9747e20','UId':'9b14eff9-5e45-4cf1-9494-0604b89ed28b','Col':2,'Row':55,'ColDynamic':2,'RowDynamic':50,'Format':'string','Value':'Tiền gửi ngân hàng','TargetCode':''}</v>
      </c>
    </row>
    <row r="350" spans="1:1" x14ac:dyDescent="0.25">
      <c r="A350" t="str">
        <f>CONCATENATE("{'SheetId':'1deb9a6e-dc5a-4908-87cc-034ee9747e20'",",","'UId':'8d66f097-23e3-4ef9-8131-e5ac52c6b32f'",",'Col':",COLUMN(BCDanhMucDauTu_06029!C55),",'Row':",ROW(BCDanhMucDauTu_06029!C55),",","'ColDynamic':",COLUMN(BCDanhMucDauTu_06029!C50),",","'RowDynamic':",ROW(BCDanhMucDauTu_06029!C50),",","'Format':'string'",",'Value':'",SUBSTITUTE(BCDanhMucDauTu_06029!C55,"'","\'"),"','TargetCode':''}")</f>
        <v>{'SheetId':'1deb9a6e-dc5a-4908-87cc-034ee9747e20','UId':'8d66f097-23e3-4ef9-8131-e5ac52c6b32f','Col':3,'Row':55,'ColDynamic':3,'RowDynamic':50,'Format':'string','Value':'2260','TargetCode':''}</v>
      </c>
    </row>
    <row r="351" spans="1:1" x14ac:dyDescent="0.25">
      <c r="A351" t="str">
        <f>CONCATENATE("{'SheetId':'1deb9a6e-dc5a-4908-87cc-034ee9747e20'",",","'UId':'ead9614a-658c-4220-bedf-ca1bfba113ca'",",'Col':",COLUMN(BCDanhMucDauTu_06029!D55),",'Row':",ROW(BCDanhMucDauTu_06029!D55),",","'ColDynamic':",COLUMN(BCDanhMucDauTu_06029!D50),",","'RowDynamic':",ROW(BCDanhMucDauTu_06029!D50),",","'Format':'numberic'",",'Value':'",SUBSTITUTE(BCDanhMucDauTu_06029!D55,"'","\'"),"','TargetCode':''}")</f>
        <v>{'SheetId':'1deb9a6e-dc5a-4908-87cc-034ee9747e20','UId':'ead9614a-658c-4220-bedf-ca1bfba113ca','Col':4,'Row':55,'ColDynamic':4,'RowDynamic':50,'Format':'numberic','Value':'','TargetCode':''}</v>
      </c>
    </row>
    <row r="352" spans="1:1" x14ac:dyDescent="0.25">
      <c r="A352" t="str">
        <f>CONCATENATE("{'SheetId':'1deb9a6e-dc5a-4908-87cc-034ee9747e20'",",","'UId':'4fdfc09c-5e5b-40ad-b617-c48d140e6fbc'",",'Col':",COLUMN(BCDanhMucDauTu_06029!E55),",'Row':",ROW(BCDanhMucDauTu_06029!E55),",","'ColDynamic':",COLUMN(BCDanhMucDauTu_06029!E50),",","'RowDynamic':",ROW(BCDanhMucDauTu_06029!E50),",","'Format':'numberic'",",'Value':'",SUBSTITUTE(BCDanhMucDauTu_06029!E55,"'","\'"),"','TargetCode':''}")</f>
        <v>{'SheetId':'1deb9a6e-dc5a-4908-87cc-034ee9747e20','UId':'4fdfc09c-5e5b-40ad-b617-c48d140e6fbc','Col':5,'Row':55,'ColDynamic':5,'RowDynamic':50,'Format':'numberic','Value':'','TargetCode':''}</v>
      </c>
    </row>
    <row r="353" spans="1:1" x14ac:dyDescent="0.25">
      <c r="A353" t="str">
        <f>CONCATENATE("{'SheetId':'1deb9a6e-dc5a-4908-87cc-034ee9747e20'",",","'UId':'ba8351a8-8ef9-4c39-b20c-9e499c7302c4'",",'Col':",COLUMN(BCDanhMucDauTu_06029!F55),",'Row':",ROW(BCDanhMucDauTu_06029!F55),",","'ColDynamic':",COLUMN(BCDanhMucDauTu_06029!F50),",","'RowDynamic':",ROW(BCDanhMucDauTu_06029!F50),",","'Format':'numberic'",",'Value':'",SUBSTITUTE(BCDanhMucDauTu_06029!F55,"'","\'"),"','TargetCode':''}")</f>
        <v>{'SheetId':'1deb9a6e-dc5a-4908-87cc-034ee9747e20','UId':'ba8351a8-8ef9-4c39-b20c-9e499c7302c4','Col':6,'Row':55,'ColDynamic':6,'RowDynamic':50,'Format':'numberic','Value':'0','TargetCode':''}</v>
      </c>
    </row>
    <row r="354" spans="1:1" x14ac:dyDescent="0.25">
      <c r="A354" t="str">
        <f>CONCATENATE("{'SheetId':'1deb9a6e-dc5a-4908-87cc-034ee9747e20'",",","'UId':'20aec549-2649-4108-8c50-4ff697541fea'",",'Col':",COLUMN(BCDanhMucDauTu_06029!G55),",'Row':",ROW(BCDanhMucDauTu_06029!G55),",","'ColDynamic':",COLUMN(BCDanhMucDauTu_06029!G50),",","'RowDynamic':",ROW(BCDanhMucDauTu_06029!G50),",","'Format':'numberic'",",'Value':'",SUBSTITUTE(BCDanhMucDauTu_06029!G55,"'","\'"),"','TargetCode':''}")</f>
        <v>{'SheetId':'1deb9a6e-dc5a-4908-87cc-034ee9747e20','UId':'20aec549-2649-4108-8c50-4ff697541fea','Col':7,'Row':55,'ColDynamic':7,'RowDynamic':50,'Format':'numberic','Value':'0','TargetCode':''}</v>
      </c>
    </row>
    <row r="355" spans="1:1" x14ac:dyDescent="0.25">
      <c r="A355" t="str">
        <f>CONCATENATE("{'SheetId':'1deb9a6e-dc5a-4908-87cc-034ee9747e20'",",","'UId':'c94d94d7-01a6-4c24-95e6-4f83c62d0567'",",'Col':",COLUMN(BCDanhMucDauTu_06029!A57),",'Row':",ROW(BCDanhMucDauTu_06029!A57),",","'ColDynamic':",COLUMN(BCDanhMucDauTu_06029!A52),",","'RowDynamic':",ROW(BCDanhMucDauTu_06029!A52),",","'Format':'string'",",'Value':'",SUBSTITUTE(BCDanhMucDauTu_06029!A57,"'","\'"),"','TargetCode':''}")</f>
        <v>{'SheetId':'1deb9a6e-dc5a-4908-87cc-034ee9747e20','UId':'c94d94d7-01a6-4c24-95e6-4f83c62d0567','Col':1,'Row':57,'ColDynamic':1,'RowDynamic':52,'Format':'string','Value':' ','TargetCode':''}</v>
      </c>
    </row>
    <row r="356" spans="1:1" x14ac:dyDescent="0.25">
      <c r="A356" t="str">
        <f>CONCATENATE("{'SheetId':'1deb9a6e-dc5a-4908-87cc-034ee9747e20'",",","'UId':'333b59bf-d7bf-4903-a769-681773c5c1d6'",",'Col':",COLUMN(BCDanhMucDauTu_06029!B57),",'Row':",ROW(BCDanhMucDauTu_06029!B57),",","'ColDynamic':",COLUMN(BCDanhMucDauTu_06029!B52),",","'RowDynamic':",ROW(BCDanhMucDauTu_06029!B52),",","'Format':'string'",",'Value':'",SUBSTITUTE(BCDanhMucDauTu_06029!B57,"'","\'"),"','TargetCode':''}")</f>
        <v>{'SheetId':'1deb9a6e-dc5a-4908-87cc-034ee9747e20','UId':'333b59bf-d7bf-4903-a769-681773c5c1d6','Col':2,'Row':57,'ColDynamic':2,'RowDynamic':52,'Format':'string','Value':'','TargetCode':''}</v>
      </c>
    </row>
    <row r="357" spans="1:1" x14ac:dyDescent="0.25">
      <c r="A357" t="str">
        <f>CONCATENATE("{'SheetId':'1deb9a6e-dc5a-4908-87cc-034ee9747e20'",",","'UId':'70dcb08c-d0c0-43e8-87c7-cb83b1736902'",",'Col':",COLUMN(BCDanhMucDauTu_06029!C57),",'Row':",ROW(BCDanhMucDauTu_06029!C57),",","'ColDynamic':",COLUMN(BCDanhMucDauTu_06029!C52),",","'RowDynamic':",ROW(BCDanhMucDauTu_06029!C52),",","'Format':'string'",",'Value':'",SUBSTITUTE(BCDanhMucDauTu_06029!C57,"'","\'"),"','TargetCode':''}")</f>
        <v>{'SheetId':'1deb9a6e-dc5a-4908-87cc-034ee9747e20','UId':'70dcb08c-d0c0-43e8-87c7-cb83b1736902','Col':3,'Row':57,'ColDynamic':3,'RowDynamic':52,'Format':'string','Value':'','TargetCode':''}</v>
      </c>
    </row>
    <row r="358" spans="1:1" x14ac:dyDescent="0.25">
      <c r="A358" t="str">
        <f>CONCATENATE("{'SheetId':'1deb9a6e-dc5a-4908-87cc-034ee9747e20'",",","'UId':'b98b0710-edbe-464f-91cc-a50943b92e53'",",'Col':",COLUMN(BCDanhMucDauTu_06029!D57),",'Row':",ROW(BCDanhMucDauTu_06029!D57),",","'ColDynamic':",COLUMN(BCDanhMucDauTu_06029!D52),",","'RowDynamic':",ROW(BCDanhMucDauTu_06029!D52),",","'Format':'numberic'",",'Value':'",SUBSTITUTE(BCDanhMucDauTu_06029!D57,"'","\'"),"','TargetCode':''}")</f>
        <v>{'SheetId':'1deb9a6e-dc5a-4908-87cc-034ee9747e20','UId':'b98b0710-edbe-464f-91cc-a50943b92e53','Col':4,'Row':57,'ColDynamic':4,'RowDynamic':52,'Format':'numberic','Value':' ','TargetCode':''}</v>
      </c>
    </row>
    <row r="359" spans="1:1" x14ac:dyDescent="0.25">
      <c r="A359" t="str">
        <f>CONCATENATE("{'SheetId':'1deb9a6e-dc5a-4908-87cc-034ee9747e20'",",","'UId':'1e5e338d-e8d3-484c-a931-f154e681f9d1'",",'Col':",COLUMN(BCDanhMucDauTu_06029!E57),",'Row':",ROW(BCDanhMucDauTu_06029!E57),",","'ColDynamic':",COLUMN(BCDanhMucDauTu_06029!E52),",","'RowDynamic':",ROW(BCDanhMucDauTu_06029!E52),",","'Format':'numberic'",",'Value':'",SUBSTITUTE(BCDanhMucDauTu_06029!E57,"'","\'"),"','TargetCode':''}")</f>
        <v>{'SheetId':'1deb9a6e-dc5a-4908-87cc-034ee9747e20','UId':'1e5e338d-e8d3-484c-a931-f154e681f9d1','Col':5,'Row':57,'ColDynamic':5,'RowDynamic':52,'Format':'numberic','Value':' ','TargetCode':''}</v>
      </c>
    </row>
    <row r="360" spans="1:1" x14ac:dyDescent="0.25">
      <c r="A360" t="str">
        <f>CONCATENATE("{'SheetId':'1deb9a6e-dc5a-4908-87cc-034ee9747e20'",",","'UId':'f0171a12-b46c-408e-9769-0674783f4494'",",'Col':",COLUMN(BCDanhMucDauTu_06029!F57),",'Row':",ROW(BCDanhMucDauTu_06029!F57),",","'ColDynamic':",COLUMN(BCDanhMucDauTu_06029!F52),",","'RowDynamic':",ROW(BCDanhMucDauTu_06029!F52),",","'Format':'numberic'",",'Value':'",SUBSTITUTE(BCDanhMucDauTu_06029!F57,"'","\'"),"','TargetCode':''}")</f>
        <v>{'SheetId':'1deb9a6e-dc5a-4908-87cc-034ee9747e20','UId':'f0171a12-b46c-408e-9769-0674783f4494','Col':6,'Row':57,'ColDynamic':6,'RowDynamic':52,'Format':'numberic','Value':'','TargetCode':''}</v>
      </c>
    </row>
    <row r="361" spans="1:1" x14ac:dyDescent="0.25">
      <c r="A361" t="str">
        <f>CONCATENATE("{'SheetId':'1deb9a6e-dc5a-4908-87cc-034ee9747e20'",",","'UId':'123dfcbf-9d8f-4865-9abd-67aef0fb2ded'",",'Col':",COLUMN(BCDanhMucDauTu_06029!G57),",'Row':",ROW(BCDanhMucDauTu_06029!G57),",","'ColDynamic':",COLUMN(BCDanhMucDauTu_06029!G52),",","'RowDynamic':",ROW(BCDanhMucDauTu_06029!G52),",","'Format':'numberic'",",'Value':'",SUBSTITUTE(BCDanhMucDauTu_06029!G57,"'","\'"),"','TargetCode':''}")</f>
        <v>{'SheetId':'1deb9a6e-dc5a-4908-87cc-034ee9747e20','UId':'123dfcbf-9d8f-4865-9abd-67aef0fb2ded','Col':7,'Row':57,'ColDynamic':7,'RowDynamic':52,'Format':'numberic','Value':'','TargetCode':''}</v>
      </c>
    </row>
    <row r="362" spans="1:1" x14ac:dyDescent="0.25">
      <c r="A362" t="str">
        <f>CONCATENATE("{'SheetId':'1deb9a6e-dc5a-4908-87cc-034ee9747e20'",",","'UId':'61c7d7e9-4c4a-4062-8012-4877345d4ca2'",",'Col':",COLUMN(BCDanhMucDauTu_06029!D59),",'Row':",ROW(BCDanhMucDauTu_06029!D59),",","'Format':'numberic'",",'Value':'",SUBSTITUTE(BCDanhMucDauTu_06029!D59,"'","\'"),"','TargetCode':''}")</f>
        <v>{'SheetId':'1deb9a6e-dc5a-4908-87cc-034ee9747e20','UId':'61c7d7e9-4c4a-4062-8012-4877345d4ca2','Col':4,'Row':59,'Format':'numberic','Value':'','TargetCode':''}</v>
      </c>
    </row>
    <row r="363" spans="1:1" x14ac:dyDescent="0.25">
      <c r="A363" t="str">
        <f>CONCATENATE("{'SheetId':'1deb9a6e-dc5a-4908-87cc-034ee9747e20'",",","'UId':'55eb1cfc-48db-45d7-badc-9126702dbaca'",",'Col':",COLUMN(BCDanhMucDauTu_06029!E59),",'Row':",ROW(BCDanhMucDauTu_06029!E59),",","'Format':'numberic'",",'Value':'",SUBSTITUTE(BCDanhMucDauTu_06029!E59,"'","\'"),"','TargetCode':''}")</f>
        <v>{'SheetId':'1deb9a6e-dc5a-4908-87cc-034ee9747e20','UId':'55eb1cfc-48db-45d7-badc-9126702dbaca','Col':5,'Row':59,'Format':'numberic','Value':'','TargetCode':''}</v>
      </c>
    </row>
    <row r="364" spans="1:1" x14ac:dyDescent="0.25">
      <c r="A364" t="str">
        <f>CONCATENATE("{'SheetId':'1deb9a6e-dc5a-4908-87cc-034ee9747e20'",",","'UId':'0b0a71cf-8b1c-4a88-a170-2b7251d20ffa'",",'Col':",COLUMN(BCDanhMucDauTu_06029!F59),",'Row':",ROW(BCDanhMucDauTu_06029!F59),",","'Format':'numberic'",",'Value':'",SUBSTITUTE(BCDanhMucDauTu_06029!F59,"'","\'"),"','TargetCode':''}")</f>
        <v>{'SheetId':'1deb9a6e-dc5a-4908-87cc-034ee9747e20','UId':'0b0a71cf-8b1c-4a88-a170-2b7251d20ffa','Col':6,'Row':59,'Format':'numberic','Value':'6386466369166','TargetCode':''}</v>
      </c>
    </row>
    <row r="365" spans="1:1" x14ac:dyDescent="0.25">
      <c r="A365" t="str">
        <f>CONCATENATE("{'SheetId':'1deb9a6e-dc5a-4908-87cc-034ee9747e20'",",","'UId':'3ec63538-3a98-477e-b957-0e4550274988'",",'Col':",COLUMN(BCDanhMucDauTu_06029!G59),",'Row':",ROW(BCDanhMucDauTu_06029!G59),",","'Format':'numberic'",",'Value':'",SUBSTITUTE(BCDanhMucDauTu_06029!G59,"'","\'"),"','TargetCode':''}")</f>
        <v>{'SheetId':'1deb9a6e-dc5a-4908-87cc-034ee9747e20','UId':'3ec63538-3a98-477e-b957-0e4550274988','Col':7,'Row':59,'Format':'numberic','Value':'0.441281220986381','TargetCode':''}</v>
      </c>
    </row>
    <row r="366" spans="1:1" x14ac:dyDescent="0.25">
      <c r="A366" t="str">
        <f>CONCATENATE("{'SheetId':'1deb9a6e-dc5a-4908-87cc-034ee9747e20'",",","'UId':'b7e2b881-7166-4008-81ef-36fa655ba0d3'",",'Col':",COLUMN(BCDanhMucDauTu_06029!D60),",'Row':",ROW(BCDanhMucDauTu_06029!D60),",","'Format':'numberic'",",'Value':'",SUBSTITUTE(BCDanhMucDauTu_06029!D60,"'","\'"),"','TargetCode':''}")</f>
        <v>{'SheetId':'1deb9a6e-dc5a-4908-87cc-034ee9747e20','UId':'b7e2b881-7166-4008-81ef-36fa655ba0d3','Col':4,'Row':60,'Format':'numberic','Value':'','TargetCode':''}</v>
      </c>
    </row>
    <row r="367" spans="1:1" x14ac:dyDescent="0.25">
      <c r="A367" t="str">
        <f>CONCATENATE("{'SheetId':'1deb9a6e-dc5a-4908-87cc-034ee9747e20'",",","'UId':'b0198f8c-cffe-4d00-9816-22e0fa96124d'",",'Col':",COLUMN(BCDanhMucDauTu_06029!E60),",'Row':",ROW(BCDanhMucDauTu_06029!E60),",","'Format':'numberic'",",'Value':'",SUBSTITUTE(BCDanhMucDauTu_06029!E60,"'","\'"),"','TargetCode':''}")</f>
        <v>{'SheetId':'1deb9a6e-dc5a-4908-87cc-034ee9747e20','UId':'b0198f8c-cffe-4d00-9816-22e0fa96124d','Col':5,'Row':60,'Format':'numberic','Value':'','TargetCode':''}</v>
      </c>
    </row>
    <row r="368" spans="1:1" x14ac:dyDescent="0.25">
      <c r="A368" t="str">
        <f>CONCATENATE("{'SheetId':'1deb9a6e-dc5a-4908-87cc-034ee9747e20'",",","'UId':'2a23d1c5-766a-4746-bd88-93015d1e4053'",",'Col':",COLUMN(BCDanhMucDauTu_06029!F60),",'Row':",ROW(BCDanhMucDauTu_06029!F60),",","'Format':'numberic'",",'Value':'",SUBSTITUTE(BCDanhMucDauTu_06029!F60,"'","\'"),"','TargetCode':''}")</f>
        <v>{'SheetId':'1deb9a6e-dc5a-4908-87cc-034ee9747e20','UId':'2a23d1c5-766a-4746-bd88-93015d1e4053','Col':6,'Row':60,'Format':'numberic','Value':'14472554156940','TargetCode':''}</v>
      </c>
    </row>
    <row r="369" spans="1:1" x14ac:dyDescent="0.25">
      <c r="A369" t="str">
        <f>CONCATENATE("{'SheetId':'1deb9a6e-dc5a-4908-87cc-034ee9747e20'",",","'UId':'ca227d64-7ddf-4c5b-94c2-f07049f1a645'",",'Col':",COLUMN(BCDanhMucDauTu_06029!G60),",'Row':",ROW(BCDanhMucDauTu_06029!G60),",","'Format':'numberic'",",'Value':'",SUBSTITUTE(BCDanhMucDauTu_06029!G60,"'","\'"),"','TargetCode':''}")</f>
        <v>{'SheetId':'1deb9a6e-dc5a-4908-87cc-034ee9747e20','UId':'ca227d64-7ddf-4c5b-94c2-f07049f1a645','Col':7,'Row':60,'Format':'numberic','Value':'1','TargetCode':''}</v>
      </c>
    </row>
    <row r="370" spans="1:1" x14ac:dyDescent="0.25">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5">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5">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5">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5">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5">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{'SheetId':'b8bf6eba-526f-4bd9-9654-e3f3093b752c','UId':'fb6ee109-5373-4cf4-a704-834e739ff937','Col':8,'Row':3,'Format':'numberic','Value':'','TargetCode':''}</v>
      </c>
    </row>
    <row r="376" spans="1:1" x14ac:dyDescent="0.25">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5">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{'SheetId':'b8bf6eba-526f-4bd9-9654-e3f3093b752c','UId':'ea2a6982-a67c-4361-bfee-6d156240d436','Col':10,'Row':3,'Format':'numberic','Value':'','TargetCode':''}</v>
      </c>
    </row>
    <row r="378" spans="1:1" x14ac:dyDescent="0.25">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5">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5">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5">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5">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5">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5">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5">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5">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5">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{'SheetId':'b8bf6eba-526f-4bd9-9654-e3f3093b752c','UId':'16313c39-54e9-40ab-bf81-173d4132e857','Col':10,'Row':5,'ColDynamic':10,'RowDynamic':4,'Format':'numberic','Value':'','TargetCode':''}</v>
      </c>
    </row>
    <row r="388" spans="1:1" x14ac:dyDescent="0.25">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5">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5">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5">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5">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{'SheetId':'b8bf6eba-526f-4bd9-9654-e3f3093b752c','UId':'080b476a-d7ce-46bb-b996-878016b38911','Col':7,'Row':6,'Format':'string','Value':'','TargetCode':''}</v>
      </c>
    </row>
    <row r="393" spans="1:1" x14ac:dyDescent="0.25">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{'SheetId':'b8bf6eba-526f-4bd9-9654-e3f3093b752c','UId':'1a6cc987-fd67-4603-9848-a612e838f18d','Col':8,'Row':6,'Format':'numberic','Value':'0','TargetCode':''}</v>
      </c>
    </row>
    <row r="394" spans="1:1" x14ac:dyDescent="0.25">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{'SheetId':'b8bf6eba-526f-4bd9-9654-e3f3093b752c','UId':'6926ccdf-72b8-437e-9e07-e95441c3a3c6','Col':9,'Row':6,'Format':'string','Value':'','TargetCode':''}</v>
      </c>
    </row>
    <row r="395" spans="1:1" x14ac:dyDescent="0.25">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{'SheetId':'b8bf6eba-526f-4bd9-9654-e3f3093b752c','UId':'cc12faaa-cbf7-4de5-801a-1d752c107240','Col':10,'Row':6,'Format':'numberic','Value':'0','TargetCode':''}</v>
      </c>
    </row>
    <row r="396" spans="1:1" x14ac:dyDescent="0.25">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5">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5">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5">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5">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5">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5">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5">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{'SheetId':'b8bf6eba-526f-4bd9-9654-e3f3093b752c','UId':'3b12b22d-4236-4835-a88e-7f3d6420cc5d','Col':10,'Row':7,'Format':'numberic','Value':'','TargetCode':''}</v>
      </c>
    </row>
    <row r="404" spans="1:1" x14ac:dyDescent="0.25">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5">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5">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5">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5">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5">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5">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5">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5">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5">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{'SheetId':'b8bf6eba-526f-4bd9-9654-e3f3093b752c','UId':'18e84f0d-9027-405d-ac02-70220ee76df8','Col':10,'Row':9,'ColDynamic':10,'RowDynamic':8,'Format':'numberic','Value':'','TargetCode':''}</v>
      </c>
    </row>
    <row r="414" spans="1:1" x14ac:dyDescent="0.25">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5">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5">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5">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5">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{'SheetId':'b8bf6eba-526f-4bd9-9654-e3f3093b752c','UId':'d7196a16-fa7a-42c2-8738-4009aee95f3c','Col':7,'Row':10,'Format':'string','Value':'','TargetCode':''}</v>
      </c>
    </row>
    <row r="419" spans="1:1" x14ac:dyDescent="0.25">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{'SheetId':'b8bf6eba-526f-4bd9-9654-e3f3093b752c','UId':'be877984-f8a6-455c-ac6d-c034785a84bb','Col':8,'Row':10,'Format':'numberic','Value':'0','TargetCode':''}</v>
      </c>
    </row>
    <row r="420" spans="1:1" x14ac:dyDescent="0.25">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{'SheetId':'b8bf6eba-526f-4bd9-9654-e3f3093b752c','UId':'7f3fd85d-d6fc-4566-8b05-9fe080966614','Col':9,'Row':10,'Format':'string','Value':'','TargetCode':''}</v>
      </c>
    </row>
    <row r="421" spans="1:1" x14ac:dyDescent="0.25">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{'SheetId':'b8bf6eba-526f-4bd9-9654-e3f3093b752c','UId':'71cc504b-eac1-40e5-8c59-522a05902891','Col':10,'Row':10,'Format':'numberic','Value':'0','TargetCode':''}</v>
      </c>
    </row>
    <row r="422" spans="1:1" x14ac:dyDescent="0.25">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5">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5">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5">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5">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{'SheetId':'b8bf6eba-526f-4bd9-9654-e3f3093b752c','UId':'f1c69d83-c664-4479-bc38-027809bfc472','Col':7,'Row':11,'Format':'string','Value':'','TargetCode':''}</v>
      </c>
    </row>
    <row r="427" spans="1:1" x14ac:dyDescent="0.25">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{'SheetId':'b8bf6eba-526f-4bd9-9654-e3f3093b752c','UId':'79752c91-1fca-424d-9fb6-fd03393d3403','Col':8,'Row':11,'Format':'numberic','Value':'0','TargetCode':''}</v>
      </c>
    </row>
    <row r="428" spans="1:1" x14ac:dyDescent="0.25">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{'SheetId':'b8bf6eba-526f-4bd9-9654-e3f3093b752c','UId':'436f0470-8322-47f4-9a8f-20399be6e137','Col':9,'Row':11,'Format':'string','Value':'','TargetCode':''}</v>
      </c>
    </row>
    <row r="429" spans="1:1" x14ac:dyDescent="0.25">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{'SheetId':'b8bf6eba-526f-4bd9-9654-e3f3093b752c','UId':'fc910f87-07a2-4f10-8844-a6f1acb5974f','Col':10,'Row':11,'Format':'numberic','Value':'0','TargetCode':''}</v>
      </c>
    </row>
    <row r="430" spans="1:1" x14ac:dyDescent="0.25">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5">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5">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5">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5">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5">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5">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5">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{'SheetId':'b8bf6eba-526f-4bd9-9654-e3f3093b752c','UId':'03d8d5a6-a470-4331-9caf-af7cc89dd53f','Col':10,'Row':12,'Format':'numberic','Value':'','TargetCode':''}</v>
      </c>
    </row>
    <row r="438" spans="1:1" x14ac:dyDescent="0.25">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5">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5">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5">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5">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5">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5">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5">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5">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5">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{'SheetId':'b8bf6eba-526f-4bd9-9654-e3f3093b752c','UId':'5e6a17b4-1d61-487b-9ba7-e9d99ef00f9e','Col':10,'Row':14,'ColDynamic':10,'RowDynamic':13,'Format':'numberic','Value':'','TargetCode':''}</v>
      </c>
    </row>
    <row r="448" spans="1:1" x14ac:dyDescent="0.25">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5">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5">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5">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5">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{'SheetId':'b8bf6eba-526f-4bd9-9654-e3f3093b752c','UId':'9b9609c8-a396-4776-950e-cb9ea8de18fa','Col':7,'Row':15,'Format':'string','Value':'','TargetCode':''}</v>
      </c>
    </row>
    <row r="453" spans="1:1" x14ac:dyDescent="0.25">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{'SheetId':'b8bf6eba-526f-4bd9-9654-e3f3093b752c','UId':'925b5db0-e8c9-4168-9d1b-1f5df951acb7','Col':8,'Row':15,'Format':'numberic','Value':'0','TargetCode':''}</v>
      </c>
    </row>
    <row r="454" spans="1:1" x14ac:dyDescent="0.25">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{'SheetId':'b8bf6eba-526f-4bd9-9654-e3f3093b752c','UId':'21ba6759-dfcd-4ff0-a8b3-1b39d17034d3','Col':9,'Row':15,'Format':'string','Value':'','TargetCode':''}</v>
      </c>
    </row>
    <row r="455" spans="1:1" x14ac:dyDescent="0.25">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{'SheetId':'b8bf6eba-526f-4bd9-9654-e3f3093b752c','UId':'dd965c1c-d82a-416d-9848-9244572edfcd','Col':10,'Row':15,'Format':'numberic','Value':'0','TargetCode':''}</v>
      </c>
    </row>
    <row r="456" spans="1:1" x14ac:dyDescent="0.25">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5">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5">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5">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5">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5">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5">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5">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{'SheetId':'b8bf6eba-526f-4bd9-9654-e3f3093b752c','UId':'6bb68cb0-20ac-4ba4-b541-2e27df9d8382','Col':10,'Row':16,'Format':'numberic','Value':'','TargetCode':''}</v>
      </c>
    </row>
    <row r="464" spans="1:1" x14ac:dyDescent="0.25">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5">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5">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5">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5">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5">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5">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5">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5">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5">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{'SheetId':'b8bf6eba-526f-4bd9-9654-e3f3093b752c','UId':'ec56e5df-75fa-47ea-bbaf-66ebfaf1731a','Col':10,'Row':18,'ColDynamic':10,'RowDynamic':17,'Format':'numberic','Value':'','TargetCode':''}</v>
      </c>
    </row>
    <row r="474" spans="1:1" x14ac:dyDescent="0.25">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5">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5">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5">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5">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{'SheetId':'b8bf6eba-526f-4bd9-9654-e3f3093b752c','UId':'2ec301eb-79b7-414d-b084-e1ee8fdc2b35','Col':7,'Row':19,'Format':'string','Value':'','TargetCode':''}</v>
      </c>
    </row>
    <row r="479" spans="1:1" x14ac:dyDescent="0.25">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{'SheetId':'b8bf6eba-526f-4bd9-9654-e3f3093b752c','UId':'f8a86281-c8ff-4fa5-b613-0a0f91d90722','Col':8,'Row':19,'Format':'numberic','Value':'0','TargetCode':''}</v>
      </c>
    </row>
    <row r="480" spans="1:1" x14ac:dyDescent="0.25">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{'SheetId':'b8bf6eba-526f-4bd9-9654-e3f3093b752c','UId':'f4c85d29-3f18-45d3-9af8-e28fce412f4b','Col':9,'Row':19,'Format':'string','Value':'','TargetCode':''}</v>
      </c>
    </row>
    <row r="481" spans="1:1" x14ac:dyDescent="0.25">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{'SheetId':'b8bf6eba-526f-4bd9-9654-e3f3093b752c','UId':'47814cf8-21a2-443b-a569-6ede36cd64bf','Col':10,'Row':19,'Format':'numberic','Value':'0','TargetCode':''}</v>
      </c>
    </row>
    <row r="482" spans="1:1" x14ac:dyDescent="0.25">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5">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5">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5">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5">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{'SheetId':'b8bf6eba-526f-4bd9-9654-e3f3093b752c','UId':'e007d9ad-f91b-4e51-8966-2fa1ede63648','Col':7,'Row':20,'Format':'string','Value':'','TargetCode':''}</v>
      </c>
    </row>
    <row r="487" spans="1:1" x14ac:dyDescent="0.25">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{'SheetId':'b8bf6eba-526f-4bd9-9654-e3f3093b752c','UId':'79d48773-28e4-4d45-9ad2-5859f7839ed2','Col':8,'Row':20,'Format':'numberic','Value':'0','TargetCode':''}</v>
      </c>
    </row>
    <row r="488" spans="1:1" x14ac:dyDescent="0.25">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{'SheetId':'b8bf6eba-526f-4bd9-9654-e3f3093b752c','UId':'51a24969-82d8-4fb8-a618-038a14e6616b','Col':9,'Row':20,'Format':'string','Value':'','TargetCode':''}</v>
      </c>
    </row>
    <row r="489" spans="1:1" x14ac:dyDescent="0.25">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{'SheetId':'b8bf6eba-526f-4bd9-9654-e3f3093b752c','UId':'8cd37b43-35cf-4c87-b83a-ec45c40fe021','Col':10,'Row':20,'Format':'numberic','Value':'0','TargetCode':''}</v>
      </c>
    </row>
    <row r="490" spans="1:1" x14ac:dyDescent="0.25">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x14ac:dyDescent="0.25">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x14ac:dyDescent="0.25">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{'SheetId':'eea37401-614e-480f-bf0c-66e62a21c940','UId':'8fe4c321-a5c4-4a50-a26e-af5571876426','Col':4,'Row':3,'Format':'numberic','Value':'0.0122309209340241','TargetCode':''}</v>
      </c>
    </row>
    <row r="493" spans="1:1" x14ac:dyDescent="0.25">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{'SheetId':'eea37401-614e-480f-bf0c-66e62a21c940','UId':'e505df99-52a5-4046-b588-70e17a64bc04','Col':5,'Row':3,'Format':'numberic','Value':'0.0118363824155225','TargetCode':''}</v>
      </c>
    </row>
    <row r="494" spans="1:1" x14ac:dyDescent="0.25">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{'SheetId':'eea37401-614e-480f-bf0c-66e62a21c940','UId':'906b49c2-3105-44f5-a32d-07590223a8f2','Col':4,'Row':4,'Format':'numberic','Value':'0.00073013703544202','TargetCode':''}</v>
      </c>
    </row>
    <row r="495" spans="1:1" x14ac:dyDescent="0.25">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{'SheetId':'eea37401-614e-480f-bf0c-66e62a21c940','UId':'1292eb8e-a778-4ce5-ab53-509a4c8a9832','Col':5,'Row':4,'Format':'numberic','Value':'0.000672909446434547','TargetCode':''}</v>
      </c>
    </row>
    <row r="496" spans="1:1" x14ac:dyDescent="0.25">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{'SheetId':'eea37401-614e-480f-bf0c-66e62a21c940','UId':'043b7f89-a817-4764-b06f-cc2a71ce03b0','Col':4,'Row':5,'Format':'numberic','Value':'0.000475649778710382','TargetCode':''}</v>
      </c>
    </row>
    <row r="497" spans="1:1" x14ac:dyDescent="0.25">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{'SheetId':'eea37401-614e-480f-bf0c-66e62a21c940','UId':'99e0f9cc-8606-43f9-8ce6-a58dc892af79','Col':5,'Row':5,'Format':'numberic','Value':'0.000461812029241966','TargetCode':''}</v>
      </c>
    </row>
    <row r="498" spans="1:1" x14ac:dyDescent="0.25">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{'SheetId':'eea37401-614e-480f-bf0c-66e62a21c940','UId':'5a5a30c0-7249-46cc-a3d5-6518c7410f2b','Col':4,'Row':6,'Format':'numberic','Value':'9.74730604223468E-06','TargetCode':''}</v>
      </c>
    </row>
    <row r="499" spans="1:1" x14ac:dyDescent="0.25">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{'SheetId':'eea37401-614e-480f-bf0c-66e62a21c940','UId':'b6bb9469-63ab-4fda-88bd-7b1865b669bf','Col':5,'Row':6,'Format':'numberic','Value':'0','TargetCode':''}</v>
      </c>
    </row>
    <row r="500" spans="1:1" x14ac:dyDescent="0.25">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{'SheetId':'eea37401-614e-480f-bf0c-66e62a21c940','UId':'2364cc6c-48ac-4fcc-8342-fb9e93c37eca','Col':4,'Row':7,'Format':'numberic','Value':'','TargetCode':''}</v>
      </c>
    </row>
    <row r="501" spans="1:1" x14ac:dyDescent="0.25">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{'SheetId':'eea37401-614e-480f-bf0c-66e62a21c940','UId':'846eb19c-92cf-4ff5-adb0-f49d54d07bf5','Col':5,'Row':7,'Format':'numberic','Value':'','TargetCode':''}</v>
      </c>
    </row>
    <row r="502" spans="1:1" x14ac:dyDescent="0.25">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{'SheetId':'eea37401-614e-480f-bf0c-66e62a21c940','UId':'8c0b0b85-5f8d-49d6-bad0-be36c3870562','Col':4,'Row':8,'Format':'numberic','Value':'','TargetCode':''}</v>
      </c>
    </row>
    <row r="503" spans="1:1" x14ac:dyDescent="0.25">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{'SheetId':'eea37401-614e-480f-bf0c-66e62a21c940','UId':'bb393f9e-a64c-46b1-a141-e32109975ac2','Col':5,'Row':8,'Format':'numberic','Value':'','TargetCode':''}</v>
      </c>
    </row>
    <row r="504" spans="1:1" x14ac:dyDescent="0.25">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{'SheetId':'eea37401-614e-480f-bf0c-66e62a21c940','UId':'e3f08122-3427-41af-b11b-1a46844a64fc','Col':4,'Row':9,'Format':'numberic','Value':'5.05415850137507E-05','TargetCode':''}</v>
      </c>
    </row>
    <row r="505" spans="1:1" x14ac:dyDescent="0.25">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{'SheetId':'eea37401-614e-480f-bf0c-66e62a21c940','UId':'9e68654a-171d-4fbe-8c69-6a6d18753f97','Col':5,'Row':9,'Format':'numberic','Value':'5.13202335432051E-05','TargetCode':''}</v>
      </c>
    </row>
    <row r="506" spans="1:1" x14ac:dyDescent="0.25">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{'SheetId':'eea37401-614e-480f-bf0c-66e62a21c940','UId':'01528f3a-d80f-403f-9e7e-01c54429c341','Col':4,'Row':10,'Format':'numberic','Value':'0.0135742920155218','TargetCode':''}</v>
      </c>
    </row>
    <row r="507" spans="1:1" x14ac:dyDescent="0.25">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{'SheetId':'eea37401-614e-480f-bf0c-66e62a21c940','UId':'2e9dd82c-3e13-4dfb-9508-7eb62f82b7a5','Col':5,'Row':10,'Format':'numberic','Value':'0.0130393139557362','TargetCode':''}</v>
      </c>
    </row>
    <row r="508" spans="1:1" x14ac:dyDescent="0.25">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{'SheetId':'eea37401-614e-480f-bf0c-66e62a21c940','UId':'e04710a4-564b-4804-a3c9-8b96b736ccd0','Col':4,'Row':11,'Format':'numberic','Value':'1.37757665217655','TargetCode':''}</v>
      </c>
    </row>
    <row r="509" spans="1:1" x14ac:dyDescent="0.25">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{'SheetId':'eea37401-614e-480f-bf0c-66e62a21c940','UId':'0421496e-49be-42f6-bd5e-4ff79e46d605','Col':5,'Row':11,'Format':'numberic','Value':'0.535529711425658','TargetCode':''}</v>
      </c>
    </row>
    <row r="510" spans="1:1" x14ac:dyDescent="0.25">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5">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5">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5">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5">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{'SheetId':'eea37401-614e-480f-bf0c-66e62a21c940','UId':'759e81e7-6be1-448f-8880-c7fb179e0f97','Col':4,'Row':14,'Format':'numberic','Value':'6811367258600','TargetCode':''}</v>
      </c>
    </row>
    <row r="515" spans="1:1" x14ac:dyDescent="0.25">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{'SheetId':'eea37401-614e-480f-bf0c-66e62a21c940','UId':'d55f381c-544c-4c22-a6c9-f44d9ae2c1ab','Col':5,'Row':14,'Format':'numberic','Value':'6734238893300','TargetCode':''}</v>
      </c>
    </row>
    <row r="516" spans="1:1" x14ac:dyDescent="0.25">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{'SheetId':'eea37401-614e-480f-bf0c-66e62a21c940','UId':'5b9de7f0-70a7-42bf-94c8-d94c81c70e42','Col':4,'Row':15,'Format':'numberic','Value':'6811367258600','TargetCode':''}</v>
      </c>
    </row>
    <row r="517" spans="1:1" x14ac:dyDescent="0.25">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{'SheetId':'eea37401-614e-480f-bf0c-66e62a21c940','UId':'85d68133-b410-4986-a2ae-00da0ca256bd','Col':5,'Row':15,'Format':'numberic','Value':'6734238893300','TargetCode':''}</v>
      </c>
    </row>
    <row r="518" spans="1:1" x14ac:dyDescent="0.25">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{'SheetId':'eea37401-614e-480f-bf0c-66e62a21c940','UId':'31f6ac2c-5e3e-4a12-b200-cf5f834a027b','Col':4,'Row':16,'Format':'numberic','Value':'681136725.86','TargetCode':''}</v>
      </c>
    </row>
    <row r="519" spans="1:1" x14ac:dyDescent="0.25">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{'SheetId':'eea37401-614e-480f-bf0c-66e62a21c940','UId':'e12c39c4-7956-414a-b632-d0af1c2ab599','Col':5,'Row':16,'Format':'numberic','Value':'673423889.33','TargetCode':''}</v>
      </c>
    </row>
    <row r="520" spans="1:1" x14ac:dyDescent="0.25">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{'SheetId':'eea37401-614e-480f-bf0c-66e62a21c940','UId':'b08c24e4-4516-482b-a697-9d62ff87afcf','Col':4,'Row':17,'Format':'numberic','Value':'127479497800','TargetCode':''}</v>
      </c>
    </row>
    <row r="521" spans="1:1" x14ac:dyDescent="0.25">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{'SheetId':'eea37401-614e-480f-bf0c-66e62a21c940','UId':'a7ccfa80-7e7d-4308-b36d-abc719c80bf3','Col':5,'Row':17,'Format':'numberic','Value':'77128365300','TargetCode':''}</v>
      </c>
    </row>
    <row r="522" spans="1:1" x14ac:dyDescent="0.25">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{'SheetId':'eea37401-614e-480f-bf0c-66e62a21c940','UId':'e8ec4ef9-08e4-4e39-8477-ae21a99e8959','Col':4,'Row':18,'Format':'numberic','Value':'95617889.66','TargetCode':''}</v>
      </c>
    </row>
    <row r="523" spans="1:1" x14ac:dyDescent="0.25">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{'SheetId':'eea37401-614e-480f-bf0c-66e62a21c940','UId':'dde8a5b2-e9c7-4f1b-a63c-0174479280ef','Col':5,'Row':18,'Format':'numberic','Value':'103811397.2','TargetCode':''}</v>
      </c>
    </row>
    <row r="524" spans="1:1" x14ac:dyDescent="0.25">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{'SheetId':'eea37401-614e-480f-bf0c-66e62a21c940','UId':'0e4c1db2-c20e-4d52-853c-271375cc313a','Col':4,'Row':19,'Format':'numberic','Value':'956178896600','TargetCode':''}</v>
      </c>
    </row>
    <row r="525" spans="1:1" x14ac:dyDescent="0.25">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{'SheetId':'eea37401-614e-480f-bf0c-66e62a21c940','UId':'12f0bb36-f2e3-462a-b5c8-133ec8de4536','Col':5,'Row':19,'Format':'numberic','Value':'1038113972000','TargetCode':''}</v>
      </c>
    </row>
    <row r="526" spans="1:1" x14ac:dyDescent="0.25">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{'SheetId':'eea37401-614e-480f-bf0c-66e62a21c940','UId':'99c017fe-183e-4244-a2e8-3180fad52922','Col':4,'Row':20,'Format':'numberic','Value':'-82869939.88','TargetCode':''}</v>
      </c>
    </row>
    <row r="527" spans="1:1" x14ac:dyDescent="0.25">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{'SheetId':'eea37401-614e-480f-bf0c-66e62a21c940','UId':'b3b6a8fb-5b81-4dc7-b0e6-531f207f2848','Col':5,'Row':20,'Format':'numberic','Value':'-96098560.67','TargetCode':''}</v>
      </c>
    </row>
    <row r="528" spans="1:1" x14ac:dyDescent="0.25">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{'SheetId':'eea37401-614e-480f-bf0c-66e62a21c940','UId':'d7299fb4-5fbd-49ea-a765-7a162fd18f1e','Col':4,'Row':21,'Format':'numberic','Value':'-828699398800','TargetCode':''}</v>
      </c>
    </row>
    <row r="529" spans="1:1" x14ac:dyDescent="0.25">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{'SheetId':'eea37401-614e-480f-bf0c-66e62a21c940','UId':'15c659ac-ac36-4f95-b662-8fcd6067cf35','Col':5,'Row':21,'Format':'numberic','Value':'-960985606700','TargetCode':''}</v>
      </c>
    </row>
    <row r="530" spans="1:1" x14ac:dyDescent="0.25">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{'SheetId':'eea37401-614e-480f-bf0c-66e62a21c940','UId':'232e2092-5dcd-464b-b1fe-07f27efe2d21','Col':4,'Row':22,'Format':'numberic','Value':'6938846756400','TargetCode':''}</v>
      </c>
    </row>
    <row r="531" spans="1:1" x14ac:dyDescent="0.25">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{'SheetId':'eea37401-614e-480f-bf0c-66e62a21c940','UId':'fa41f074-2315-4e28-81ff-52700c300177','Col':5,'Row':22,'Format':'numberic','Value':'6811367258600','TargetCode':''}</v>
      </c>
    </row>
    <row r="532" spans="1:1" x14ac:dyDescent="0.25">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{'SheetId':'eea37401-614e-480f-bf0c-66e62a21c940','UId':'d8289881-c7ab-468c-ad5d-bf473cb76780','Col':4,'Row':23,'Format':'numberic','Value':'6938846756400','TargetCode':''}</v>
      </c>
    </row>
    <row r="533" spans="1:1" x14ac:dyDescent="0.25">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{'SheetId':'eea37401-614e-480f-bf0c-66e62a21c940','UId':'994ed5e1-c943-4620-8991-d05a125691b0','Col':5,'Row':23,'Format':'numberic','Value':'6811367258600','TargetCode':''}</v>
      </c>
    </row>
    <row r="534" spans="1:1" x14ac:dyDescent="0.25">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{'SheetId':'eea37401-614e-480f-bf0c-66e62a21c940','UId':'7120d041-84df-4b71-aa97-9c53b5ab7f97','Col':4,'Row':24,'Format':'numberic','Value':'693884675.64','TargetCode':''}</v>
      </c>
    </row>
    <row r="535" spans="1:1" x14ac:dyDescent="0.25">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{'SheetId':'eea37401-614e-480f-bf0c-66e62a21c940','UId':'ee5817e5-5c8c-481c-bd88-acd0b7e7eb64','Col':5,'Row':24,'Format':'numberic','Value':'681136725.86','TargetCode':''}</v>
      </c>
    </row>
    <row r="536" spans="1:1" x14ac:dyDescent="0.25">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{'SheetId':'eea37401-614e-480f-bf0c-66e62a21c940','UId':'83b16c86-f622-444a-8fd4-b601d346c031','Col':4,'Row':25,'Format':'percentage','Value':'9.0380004346049E-06','TargetCode':''}</v>
      </c>
    </row>
    <row r="537" spans="1:1" x14ac:dyDescent="0.25">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{'SheetId':'eea37401-614e-480f-bf0c-66e62a21c940','UId':'6080a665-802c-4b21-ade4-e67d42c38ace','Col':5,'Row':25,'Format':'percentage','Value':'9.20715292819052E-06','TargetCode':''}</v>
      </c>
    </row>
    <row r="538" spans="1:1" x14ac:dyDescent="0.25">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{'SheetId':'eea37401-614e-480f-bf0c-66e62a21c940','UId':'dc7a563a-ad1d-4847-ad52-60ae8b13af41','Col':4,'Row':26,'Format':'percentage','Value':'0.028','TargetCode':''}</v>
      </c>
    </row>
    <row r="539" spans="1:1" x14ac:dyDescent="0.25">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{'SheetId':'eea37401-614e-480f-bf0c-66e62a21c940','UId':'c291a5ad-47fa-4a53-a5d4-2c97806fed49','Col':5,'Row':26,'Format':'percentage','Value':'0.0292','TargetCode':''}</v>
      </c>
    </row>
    <row r="540" spans="1:1" x14ac:dyDescent="0.25">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{'SheetId':'eea37401-614e-480f-bf0c-66e62a21c940','UId':'71e817fa-136e-4e66-8e01-e228a752c25d','Col':4,'Row':27,'Format':'percentage','Value':'0.0054','TargetCode':''}</v>
      </c>
    </row>
    <row r="541" spans="1:1" x14ac:dyDescent="0.25">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{'SheetId':'eea37401-614e-480f-bf0c-66e62a21c940','UId':'09a70799-3c67-42d0-9f37-8841480fa73f','Col':5,'Row':27,'Format':'percentage','Value':'0.0058','TargetCode':''}</v>
      </c>
    </row>
    <row r="542" spans="1:1" x14ac:dyDescent="0.25">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{'SheetId':'eea37401-614e-480f-bf0c-66e62a21c940','UId':'19d7d32d-f72f-4744-9b80-66561ae1073a','Col':4,'Row':28,'Format':'numberic','Value':'37174','TargetCode':''}</v>
      </c>
    </row>
    <row r="543" spans="1:1" x14ac:dyDescent="0.25">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{'SheetId':'eea37401-614e-480f-bf0c-66e62a21c940','UId':'2c2fe24e-69d3-4ae8-a8c8-c603f2a4a32c','Col':5,'Row':28,'Format':'numberic','Value':'36963','TargetCode':''}</v>
      </c>
    </row>
    <row r="544" spans="1:1" x14ac:dyDescent="0.25">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{'SheetId':'eea37401-614e-480f-bf0c-66e62a21c940','UId':'507c37af-0901-43e1-8af6-f40112c246e3','Col':4,'Row':29,'Format':'numberic','Value':'19778.68','TargetCode':''}</v>
      </c>
    </row>
    <row r="545" spans="1:1" x14ac:dyDescent="0.25">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{'SheetId':'eea37401-614e-480f-bf0c-66e62a21c940','UId':'bb1a5a18-9ac0-4a7c-9c34-d6fbecc14baf','Col':5,'Row':29,'Format':'numberic','Value':'20771.66','TargetCode':''}</v>
      </c>
    </row>
    <row r="546" spans="1:1" x14ac:dyDescent="0.25">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5">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5">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5">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5">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5">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5">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5">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5">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5">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5">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5">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5">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5">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5">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5">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5">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5">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5">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5">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5">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5">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5">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5">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5">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5">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5">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5">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5">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5">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5">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5">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5">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5">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5">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5">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5">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5">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5">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5">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5">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5">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5">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5">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5">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5">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5">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5">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5">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5">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5">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5">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5">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5">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5">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5">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5">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5">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5">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5">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5">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5">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5">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5">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5">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5">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5">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5">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5">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5">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5">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5">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5">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5">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5">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5">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5">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5">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5">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5">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5">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5">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5">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5">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5">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5">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5">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5">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5">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5">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5">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5">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5">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5">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5">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5">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5">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5">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5">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5">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5">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5">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5">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5">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5">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5">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5">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5">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5">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5">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5">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5">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5">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5">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5">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5">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5">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5">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5">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5">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5">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5">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5">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5">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5">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5">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5">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5">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5">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5">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5">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5">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5">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5">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5">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5">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5">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5">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5">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5">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5">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5">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5">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5">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5">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5">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5">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5">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5">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5">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5">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5">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5">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5">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5">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5">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5">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5">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5">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5">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5">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5">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5">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5">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5">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5">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5">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5">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5">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5">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5">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5">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5">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5">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5">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5">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5">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5">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5">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5">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5">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5">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5">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5">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5">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5">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5">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5">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5">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5">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5">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5">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5">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5">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5">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5">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5">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5">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5">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5">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5">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5">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5">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5">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5">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5">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5">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5">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5">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5">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5">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5">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5">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5">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5">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5">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5">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5">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5">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5">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5">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5">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5">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5">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5">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5">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5">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5">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5">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5">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5">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5">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5">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5">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5">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5">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5">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5">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5">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5">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5">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5">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5">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5">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5">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5">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5">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5">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5">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5">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5">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5">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5">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5">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5">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5">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5">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5">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5">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5">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5">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5">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5">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5">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5">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5">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5">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5">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5">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5">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5">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5">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5">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5">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5">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5">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5">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5">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5">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5">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5">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5">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5">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5">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5">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5">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5">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5">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5">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5">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5">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5">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5">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5">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5">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5">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5">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5">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5">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5">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5">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5">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5">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5">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5">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5">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5">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5">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5">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5">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5">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5">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5">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5">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5">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5">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5">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5">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5">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5">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5">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5">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5">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5">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5">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5">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5">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5">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5">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44"/>
  <sheetViews>
    <sheetView topLeftCell="B1" workbookViewId="0">
      <selection activeCell="D2" sqref="D2:F43"/>
    </sheetView>
  </sheetViews>
  <sheetFormatPr defaultRowHeight="13.2" x14ac:dyDescent="0.25"/>
  <cols>
    <col min="1" max="1" width="6.77734375" customWidth="1"/>
    <col min="2" max="2" width="41.5546875" customWidth="1"/>
    <col min="3" max="3" width="10.44140625" customWidth="1"/>
    <col min="4" max="4" width="30" customWidth="1"/>
    <col min="5" max="5" width="30.21875" customWidth="1"/>
    <col min="6" max="6" width="37.21875" customWidth="1"/>
  </cols>
  <sheetData>
    <row r="1" spans="1:6" ht="15" customHeight="1" x14ac:dyDescent="0.25">
      <c r="A1" s="7" t="s">
        <v>10</v>
      </c>
      <c r="B1" s="7" t="s">
        <v>11</v>
      </c>
      <c r="C1" s="7" t="s">
        <v>59</v>
      </c>
      <c r="D1" s="7" t="s">
        <v>60</v>
      </c>
      <c r="E1" s="7" t="s">
        <v>61</v>
      </c>
      <c r="F1" s="7" t="s">
        <v>62</v>
      </c>
    </row>
    <row r="2" spans="1:6" ht="15" customHeight="1" x14ac:dyDescent="0.3">
      <c r="A2" s="8" t="s">
        <v>63</v>
      </c>
      <c r="B2" s="8" t="s">
        <v>64</v>
      </c>
      <c r="C2" s="8" t="s">
        <v>65</v>
      </c>
      <c r="D2" s="21"/>
      <c r="E2" s="21"/>
      <c r="F2" s="22"/>
    </row>
    <row r="3" spans="1:6" ht="15" customHeight="1" x14ac:dyDescent="0.3">
      <c r="A3" s="5" t="s">
        <v>66</v>
      </c>
      <c r="B3" s="5" t="s">
        <v>67</v>
      </c>
      <c r="C3" s="5" t="s">
        <v>68</v>
      </c>
      <c r="D3" s="23">
        <v>3086485094549</v>
      </c>
      <c r="E3" s="23">
        <v>3147577362688</v>
      </c>
      <c r="F3" s="24">
        <v>1.4287407704020301</v>
      </c>
    </row>
    <row r="4" spans="1:6" ht="15" customHeight="1" x14ac:dyDescent="0.3">
      <c r="A4" s="5" t="s">
        <v>1</v>
      </c>
      <c r="B4" s="5" t="s">
        <v>69</v>
      </c>
      <c r="C4" s="5" t="s">
        <v>70</v>
      </c>
      <c r="D4" s="23"/>
      <c r="E4" s="23"/>
      <c r="F4" s="24"/>
    </row>
    <row r="5" spans="1:6" ht="15" customHeight="1" x14ac:dyDescent="0.3">
      <c r="A5" s="5" t="s">
        <v>71</v>
      </c>
      <c r="B5" s="5" t="s">
        <v>71</v>
      </c>
      <c r="C5" s="5" t="s">
        <v>71</v>
      </c>
      <c r="D5" s="23" t="s">
        <v>71</v>
      </c>
      <c r="E5" s="23" t="s">
        <v>71</v>
      </c>
      <c r="F5" s="24" t="s">
        <v>71</v>
      </c>
    </row>
    <row r="6" spans="1:6" ht="15" customHeight="1" x14ac:dyDescent="0.3">
      <c r="A6" s="5" t="s">
        <v>1</v>
      </c>
      <c r="B6" s="5" t="s">
        <v>72</v>
      </c>
      <c r="C6" s="5" t="s">
        <v>73</v>
      </c>
      <c r="D6" s="23">
        <v>3086485094549</v>
      </c>
      <c r="E6" s="23">
        <v>3147577362688</v>
      </c>
      <c r="F6" s="24">
        <v>1.4287407704020301</v>
      </c>
    </row>
    <row r="7" spans="1:6" ht="15" customHeight="1" x14ac:dyDescent="0.3">
      <c r="A7" s="5" t="s">
        <v>71</v>
      </c>
      <c r="B7" s="5" t="s">
        <v>71</v>
      </c>
      <c r="C7" s="5" t="s">
        <v>71</v>
      </c>
      <c r="D7" s="23" t="s">
        <v>71</v>
      </c>
      <c r="E7" s="23" t="s">
        <v>71</v>
      </c>
      <c r="F7" s="24" t="s">
        <v>71</v>
      </c>
    </row>
    <row r="8" spans="1:6" ht="15" customHeight="1" x14ac:dyDescent="0.3">
      <c r="A8" s="5" t="s">
        <v>74</v>
      </c>
      <c r="B8" s="5" t="s">
        <v>75</v>
      </c>
      <c r="C8" s="5" t="s">
        <v>76</v>
      </c>
      <c r="D8" s="23">
        <v>10855623251230</v>
      </c>
      <c r="E8" s="23">
        <v>10661477916550</v>
      </c>
      <c r="F8" s="24">
        <v>2.1360516520722599</v>
      </c>
    </row>
    <row r="9" spans="1:6" ht="15" customHeight="1" x14ac:dyDescent="0.3">
      <c r="A9" s="5" t="s">
        <v>71</v>
      </c>
      <c r="B9" s="5" t="s">
        <v>71</v>
      </c>
      <c r="C9" s="5" t="s">
        <v>71</v>
      </c>
      <c r="D9" s="23" t="s">
        <v>71</v>
      </c>
      <c r="E9" s="23" t="s">
        <v>71</v>
      </c>
      <c r="F9" s="24" t="s">
        <v>71</v>
      </c>
    </row>
    <row r="10" spans="1:6" ht="15" customHeight="1" x14ac:dyDescent="0.3">
      <c r="A10" s="5"/>
      <c r="B10" s="5"/>
      <c r="C10" s="5"/>
      <c r="D10" s="23"/>
      <c r="E10" s="23"/>
      <c r="F10" s="24"/>
    </row>
    <row r="11" spans="1:6" ht="15" customHeight="1" x14ac:dyDescent="0.3">
      <c r="A11" s="5" t="s">
        <v>77</v>
      </c>
      <c r="B11" s="5" t="s">
        <v>78</v>
      </c>
      <c r="C11" s="5" t="s">
        <v>79</v>
      </c>
      <c r="D11" s="23">
        <v>0</v>
      </c>
      <c r="E11" s="23">
        <v>0</v>
      </c>
      <c r="F11" s="24"/>
    </row>
    <row r="12" spans="1:6" ht="15" customHeight="1" x14ac:dyDescent="0.3">
      <c r="A12" s="5" t="s">
        <v>71</v>
      </c>
      <c r="B12" s="5" t="s">
        <v>71</v>
      </c>
      <c r="C12" s="5" t="s">
        <v>71</v>
      </c>
      <c r="D12" s="23" t="s">
        <v>71</v>
      </c>
      <c r="E12" s="23" t="s">
        <v>71</v>
      </c>
      <c r="F12" s="24" t="s">
        <v>71</v>
      </c>
    </row>
    <row r="13" spans="1:6" ht="15" customHeight="1" x14ac:dyDescent="0.3">
      <c r="A13" s="5" t="s">
        <v>80</v>
      </c>
      <c r="B13" s="5" t="s">
        <v>81</v>
      </c>
      <c r="C13" s="5" t="s">
        <v>82</v>
      </c>
      <c r="D13" s="23">
        <v>396147728966</v>
      </c>
      <c r="E13" s="23">
        <v>398776966726</v>
      </c>
      <c r="F13" s="24">
        <v>1.72176561790674</v>
      </c>
    </row>
    <row r="14" spans="1:6" ht="15" customHeight="1" x14ac:dyDescent="0.3">
      <c r="A14" s="5" t="s">
        <v>71</v>
      </c>
      <c r="B14" s="5" t="s">
        <v>71</v>
      </c>
      <c r="C14" s="5" t="s">
        <v>71</v>
      </c>
      <c r="D14" s="23" t="s">
        <v>71</v>
      </c>
      <c r="E14" s="23" t="s">
        <v>71</v>
      </c>
      <c r="F14" s="24" t="s">
        <v>71</v>
      </c>
    </row>
    <row r="15" spans="1:6" ht="15" customHeight="1" x14ac:dyDescent="0.3">
      <c r="A15" s="5"/>
      <c r="B15" s="5"/>
      <c r="C15" s="5"/>
      <c r="D15" s="23"/>
      <c r="E15" s="23"/>
      <c r="F15" s="24"/>
    </row>
    <row r="16" spans="1:6" ht="15" customHeight="1" x14ac:dyDescent="0.3">
      <c r="A16" s="5" t="s">
        <v>83</v>
      </c>
      <c r="B16" s="5" t="s">
        <v>84</v>
      </c>
      <c r="C16" s="5" t="s">
        <v>85</v>
      </c>
      <c r="D16" s="23">
        <v>134298082195</v>
      </c>
      <c r="E16" s="23">
        <v>98175616440</v>
      </c>
      <c r="F16" s="24">
        <v>4.1201790328729002</v>
      </c>
    </row>
    <row r="17" spans="1:6" ht="15" customHeight="1" x14ac:dyDescent="0.3">
      <c r="A17" s="5" t="s">
        <v>71</v>
      </c>
      <c r="B17" s="5" t="s">
        <v>71</v>
      </c>
      <c r="C17" s="5" t="s">
        <v>71</v>
      </c>
      <c r="D17" s="23" t="s">
        <v>71</v>
      </c>
      <c r="E17" s="23" t="s">
        <v>71</v>
      </c>
      <c r="F17" s="24" t="s">
        <v>71</v>
      </c>
    </row>
    <row r="18" spans="1:6" ht="15" customHeight="1" x14ac:dyDescent="0.3">
      <c r="A18" s="5"/>
      <c r="B18" s="5"/>
      <c r="C18" s="5"/>
      <c r="D18" s="23"/>
      <c r="E18" s="23"/>
      <c r="F18" s="24"/>
    </row>
    <row r="19" spans="1:6" ht="15" customHeight="1" x14ac:dyDescent="0.3">
      <c r="A19" s="5" t="s">
        <v>86</v>
      </c>
      <c r="B19" s="5" t="s">
        <v>87</v>
      </c>
      <c r="C19" s="5" t="s">
        <v>88</v>
      </c>
      <c r="D19" s="23">
        <v>0</v>
      </c>
      <c r="E19" s="23">
        <v>0</v>
      </c>
      <c r="F19" s="24"/>
    </row>
    <row r="20" spans="1:6" ht="15" customHeight="1" x14ac:dyDescent="0.3">
      <c r="A20" s="5" t="s">
        <v>71</v>
      </c>
      <c r="B20" s="5" t="s">
        <v>71</v>
      </c>
      <c r="C20" s="5" t="s">
        <v>71</v>
      </c>
      <c r="D20" s="23" t="s">
        <v>71</v>
      </c>
      <c r="E20" s="23" t="s">
        <v>71</v>
      </c>
      <c r="F20" s="24" t="s">
        <v>71</v>
      </c>
    </row>
    <row r="21" spans="1:6" ht="15" customHeight="1" x14ac:dyDescent="0.3">
      <c r="A21" s="5" t="s">
        <v>89</v>
      </c>
      <c r="B21" s="5" t="s">
        <v>90</v>
      </c>
      <c r="C21" s="5" t="s">
        <v>91</v>
      </c>
      <c r="D21" s="23">
        <v>0</v>
      </c>
      <c r="E21" s="23">
        <v>0</v>
      </c>
      <c r="F21" s="24"/>
    </row>
    <row r="22" spans="1:6" ht="15" customHeight="1" x14ac:dyDescent="0.3">
      <c r="A22" s="5" t="s">
        <v>71</v>
      </c>
      <c r="B22" s="5" t="s">
        <v>71</v>
      </c>
      <c r="C22" s="5" t="s">
        <v>71</v>
      </c>
      <c r="D22" s="23" t="s">
        <v>71</v>
      </c>
      <c r="E22" s="23" t="s">
        <v>71</v>
      </c>
      <c r="F22" s="24" t="s">
        <v>71</v>
      </c>
    </row>
    <row r="23" spans="1:6" ht="15" customHeight="1" x14ac:dyDescent="0.3">
      <c r="A23" s="5"/>
      <c r="B23" s="5"/>
      <c r="C23" s="5"/>
      <c r="D23" s="23"/>
      <c r="E23" s="23"/>
      <c r="F23" s="24"/>
    </row>
    <row r="24" spans="1:6" ht="15" customHeight="1" x14ac:dyDescent="0.3">
      <c r="A24" s="5" t="s">
        <v>92</v>
      </c>
      <c r="B24" s="5" t="s">
        <v>93</v>
      </c>
      <c r="C24" s="5" t="s">
        <v>94</v>
      </c>
      <c r="D24" s="23">
        <v>0</v>
      </c>
      <c r="E24" s="23">
        <v>0</v>
      </c>
      <c r="F24" s="24"/>
    </row>
    <row r="25" spans="1:6" ht="15" customHeight="1" x14ac:dyDescent="0.3">
      <c r="A25" s="5" t="s">
        <v>71</v>
      </c>
      <c r="B25" s="5" t="s">
        <v>71</v>
      </c>
      <c r="C25" s="5" t="s">
        <v>71</v>
      </c>
      <c r="D25" s="23" t="s">
        <v>71</v>
      </c>
      <c r="E25" s="23" t="s">
        <v>71</v>
      </c>
      <c r="F25" s="24" t="s">
        <v>71</v>
      </c>
    </row>
    <row r="26" spans="1:6" ht="15" customHeight="1" x14ac:dyDescent="0.3">
      <c r="A26" s="5"/>
      <c r="B26" s="5"/>
      <c r="C26" s="5"/>
      <c r="D26" s="23"/>
      <c r="E26" s="23"/>
      <c r="F26" s="24"/>
    </row>
    <row r="27" spans="1:6" ht="15" customHeight="1" x14ac:dyDescent="0.3">
      <c r="A27" s="5" t="s">
        <v>95</v>
      </c>
      <c r="B27" s="5" t="s">
        <v>96</v>
      </c>
      <c r="C27" s="5" t="s">
        <v>97</v>
      </c>
      <c r="D27" s="23">
        <v>0</v>
      </c>
      <c r="E27" s="23">
        <v>0</v>
      </c>
      <c r="F27" s="24"/>
    </row>
    <row r="28" spans="1:6" ht="15" customHeight="1" x14ac:dyDescent="0.3">
      <c r="A28" s="5" t="s">
        <v>71</v>
      </c>
      <c r="B28" s="5" t="s">
        <v>71</v>
      </c>
      <c r="C28" s="5" t="s">
        <v>71</v>
      </c>
      <c r="D28" s="23" t="s">
        <v>71</v>
      </c>
      <c r="E28" s="23" t="s">
        <v>71</v>
      </c>
      <c r="F28" s="24" t="s">
        <v>71</v>
      </c>
    </row>
    <row r="29" spans="1:6" ht="15" customHeight="1" x14ac:dyDescent="0.3">
      <c r="A29" s="5"/>
      <c r="B29" s="5"/>
      <c r="C29" s="5"/>
      <c r="D29" s="23"/>
      <c r="E29" s="23"/>
      <c r="F29" s="24"/>
    </row>
    <row r="30" spans="1:6" ht="15" customHeight="1" x14ac:dyDescent="0.3">
      <c r="A30" s="5" t="s">
        <v>98</v>
      </c>
      <c r="B30" s="5" t="s">
        <v>99</v>
      </c>
      <c r="C30" s="5" t="s">
        <v>100</v>
      </c>
      <c r="D30" s="23">
        <v>14472554156940</v>
      </c>
      <c r="E30" s="23">
        <v>14306007862404</v>
      </c>
      <c r="F30" s="24">
        <v>1.92837321648314</v>
      </c>
    </row>
    <row r="31" spans="1:6" ht="15" customHeight="1" x14ac:dyDescent="0.3">
      <c r="A31" s="8" t="s">
        <v>101</v>
      </c>
      <c r="B31" s="8" t="s">
        <v>102</v>
      </c>
      <c r="C31" s="8" t="s">
        <v>103</v>
      </c>
      <c r="D31" s="21"/>
      <c r="E31" s="21"/>
      <c r="F31" s="22"/>
    </row>
    <row r="32" spans="1:6" ht="15" customHeight="1" x14ac:dyDescent="0.3">
      <c r="A32" s="5" t="s">
        <v>104</v>
      </c>
      <c r="B32" s="5" t="s">
        <v>105</v>
      </c>
      <c r="C32" s="5" t="s">
        <v>106</v>
      </c>
      <c r="D32" s="23">
        <v>0</v>
      </c>
      <c r="E32" s="23">
        <v>0</v>
      </c>
      <c r="F32" s="24"/>
    </row>
    <row r="33" spans="1:6" ht="15" customHeight="1" x14ac:dyDescent="0.3">
      <c r="A33" s="5" t="s">
        <v>71</v>
      </c>
      <c r="B33" s="5" t="s">
        <v>71</v>
      </c>
      <c r="C33" s="5" t="s">
        <v>71</v>
      </c>
      <c r="D33" s="23" t="s">
        <v>71</v>
      </c>
      <c r="E33" s="23" t="s">
        <v>71</v>
      </c>
      <c r="F33" s="24" t="s">
        <v>71</v>
      </c>
    </row>
    <row r="34" spans="1:6" ht="15" customHeight="1" x14ac:dyDescent="0.3">
      <c r="A34" s="5" t="s">
        <v>107</v>
      </c>
      <c r="B34" s="5" t="s">
        <v>108</v>
      </c>
      <c r="C34" s="5" t="s">
        <v>109</v>
      </c>
      <c r="D34" s="23">
        <v>0</v>
      </c>
      <c r="E34" s="23">
        <v>0</v>
      </c>
      <c r="F34" s="24"/>
    </row>
    <row r="35" spans="1:6" ht="15" customHeight="1" x14ac:dyDescent="0.3">
      <c r="A35" s="5" t="s">
        <v>71</v>
      </c>
      <c r="B35" s="5" t="s">
        <v>71</v>
      </c>
      <c r="C35" s="5" t="s">
        <v>71</v>
      </c>
      <c r="D35" s="23" t="s">
        <v>71</v>
      </c>
      <c r="E35" s="23" t="s">
        <v>71</v>
      </c>
      <c r="F35" s="24" t="s">
        <v>71</v>
      </c>
    </row>
    <row r="36" spans="1:6" ht="15" customHeight="1" x14ac:dyDescent="0.3">
      <c r="A36" s="5"/>
      <c r="B36" s="5"/>
      <c r="C36" s="5"/>
      <c r="D36" s="23"/>
      <c r="E36" s="23"/>
      <c r="F36" s="24"/>
    </row>
    <row r="37" spans="1:6" ht="15" customHeight="1" x14ac:dyDescent="0.3">
      <c r="A37" s="5" t="s">
        <v>110</v>
      </c>
      <c r="B37" s="5" t="s">
        <v>111</v>
      </c>
      <c r="C37" s="5" t="s">
        <v>112</v>
      </c>
      <c r="D37" s="23">
        <v>748427447871</v>
      </c>
      <c r="E37" s="23">
        <v>157667266909</v>
      </c>
      <c r="F37" s="24">
        <v>10.306553497173701</v>
      </c>
    </row>
    <row r="38" spans="1:6" ht="15" customHeight="1" x14ac:dyDescent="0.3">
      <c r="A38" s="5" t="s">
        <v>71</v>
      </c>
      <c r="B38" s="5" t="s">
        <v>71</v>
      </c>
      <c r="C38" s="5" t="s">
        <v>71</v>
      </c>
      <c r="D38" s="23" t="s">
        <v>71</v>
      </c>
      <c r="E38" s="23" t="s">
        <v>71</v>
      </c>
      <c r="F38" s="24" t="s">
        <v>71</v>
      </c>
    </row>
    <row r="39" spans="1:6" ht="15" customHeight="1" x14ac:dyDescent="0.3">
      <c r="A39" s="5"/>
      <c r="B39" s="5"/>
      <c r="C39" s="5"/>
      <c r="D39" s="23"/>
      <c r="E39" s="23"/>
      <c r="F39" s="24"/>
    </row>
    <row r="40" spans="1:6" ht="15" customHeight="1" x14ac:dyDescent="0.3">
      <c r="A40" s="5" t="s">
        <v>113</v>
      </c>
      <c r="B40" s="5" t="s">
        <v>114</v>
      </c>
      <c r="C40" s="5" t="s">
        <v>115</v>
      </c>
      <c r="D40" s="23">
        <v>748427447871</v>
      </c>
      <c r="E40" s="23">
        <v>157667266909</v>
      </c>
      <c r="F40" s="24">
        <v>10.306553497173701</v>
      </c>
    </row>
    <row r="41" spans="1:6" ht="15" customHeight="1" x14ac:dyDescent="0.3">
      <c r="A41" s="5" t="s">
        <v>1</v>
      </c>
      <c r="B41" s="5" t="s">
        <v>116</v>
      </c>
      <c r="C41" s="5" t="s">
        <v>117</v>
      </c>
      <c r="D41" s="23">
        <v>13724126709069</v>
      </c>
      <c r="E41" s="23">
        <v>14148340595495</v>
      </c>
      <c r="F41" s="24">
        <v>1.84651648200435</v>
      </c>
    </row>
    <row r="42" spans="1:6" ht="15" customHeight="1" x14ac:dyDescent="0.3">
      <c r="A42" s="5" t="s">
        <v>1</v>
      </c>
      <c r="B42" s="5" t="s">
        <v>118</v>
      </c>
      <c r="C42" s="5" t="s">
        <v>119</v>
      </c>
      <c r="D42" s="25">
        <v>693884675.63999999</v>
      </c>
      <c r="E42" s="25">
        <v>681136725.86000001</v>
      </c>
      <c r="F42" s="24">
        <v>1.8212035762988601</v>
      </c>
    </row>
    <row r="43" spans="1:6" ht="15" customHeight="1" x14ac:dyDescent="0.3">
      <c r="A43" s="5" t="s">
        <v>1</v>
      </c>
      <c r="B43" s="5" t="s">
        <v>120</v>
      </c>
      <c r="C43" s="5" t="s">
        <v>121</v>
      </c>
      <c r="D43" s="25">
        <v>19778.68</v>
      </c>
      <c r="E43" s="25">
        <v>20771.66</v>
      </c>
      <c r="F43" s="24">
        <v>1.01389872126433</v>
      </c>
    </row>
    <row r="44" spans="1:6" ht="15" customHeight="1" x14ac:dyDescent="0.3">
      <c r="A44" s="9" t="s">
        <v>1</v>
      </c>
      <c r="B44" s="9" t="s">
        <v>1</v>
      </c>
      <c r="C44" s="9" t="s">
        <v>1</v>
      </c>
      <c r="D44" s="9" t="s">
        <v>1</v>
      </c>
      <c r="E44" s="9" t="s">
        <v>1</v>
      </c>
      <c r="F44" s="9" t="s">
        <v>1</v>
      </c>
    </row>
  </sheetData>
  <pageMargins left="0.75" right="0.75" top="1" bottom="1" header="0.5" footer="0.5"/>
  <pageSetup orientation="portrait" horizontalDpi="300" verticalDpi="300" r:id="rId1"/>
  <headerFooter alignWithMargins="0">
    <oddHeader>&amp;L&amp;"Arial"&amp;9&amp;KA80000 CONFIDENTIAL&amp;1#_x000D_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51"/>
  <sheetViews>
    <sheetView topLeftCell="B1" workbookViewId="0">
      <selection activeCell="D2" sqref="D2:F50"/>
    </sheetView>
  </sheetViews>
  <sheetFormatPr defaultRowHeight="13.2" x14ac:dyDescent="0.25"/>
  <cols>
    <col min="1" max="1" width="6.77734375" customWidth="1"/>
    <col min="2" max="2" width="60.44140625" customWidth="1"/>
    <col min="3" max="3" width="23.21875" customWidth="1"/>
    <col min="4" max="4" width="24.77734375" customWidth="1"/>
    <col min="5" max="5" width="24.21875" customWidth="1"/>
    <col min="6" max="6" width="36.21875" customWidth="1"/>
  </cols>
  <sheetData>
    <row r="1" spans="1:6" ht="15" customHeight="1" x14ac:dyDescent="0.25">
      <c r="A1" s="7" t="s">
        <v>10</v>
      </c>
      <c r="B1" s="7" t="s">
        <v>122</v>
      </c>
      <c r="C1" s="7" t="s">
        <v>59</v>
      </c>
      <c r="D1" s="7" t="s">
        <v>60</v>
      </c>
      <c r="E1" s="7" t="s">
        <v>61</v>
      </c>
      <c r="F1" s="7" t="s">
        <v>123</v>
      </c>
    </row>
    <row r="2" spans="1:6" ht="15" customHeight="1" x14ac:dyDescent="0.3">
      <c r="A2" s="8" t="s">
        <v>63</v>
      </c>
      <c r="B2" s="8" t="s">
        <v>124</v>
      </c>
      <c r="C2" s="8" t="s">
        <v>79</v>
      </c>
      <c r="D2" s="21">
        <v>88020140701</v>
      </c>
      <c r="E2" s="21">
        <v>84070371688</v>
      </c>
      <c r="F2" s="21">
        <v>625268777857</v>
      </c>
    </row>
    <row r="3" spans="1:6" ht="15" customHeight="1" x14ac:dyDescent="0.3">
      <c r="A3" s="5" t="s">
        <v>13</v>
      </c>
      <c r="B3" s="5" t="s">
        <v>125</v>
      </c>
      <c r="C3" s="5" t="s">
        <v>126</v>
      </c>
      <c r="D3" s="23">
        <v>0</v>
      </c>
      <c r="E3" s="23">
        <v>0</v>
      </c>
      <c r="F3" s="23">
        <v>0</v>
      </c>
    </row>
    <row r="4" spans="1:6" ht="15" customHeight="1" x14ac:dyDescent="0.3">
      <c r="A4" s="5" t="s">
        <v>71</v>
      </c>
      <c r="B4" s="5" t="s">
        <v>71</v>
      </c>
      <c r="C4" s="5" t="s">
        <v>71</v>
      </c>
      <c r="D4" s="23" t="s">
        <v>71</v>
      </c>
      <c r="E4" s="23" t="s">
        <v>350</v>
      </c>
      <c r="F4" s="23" t="s">
        <v>350</v>
      </c>
    </row>
    <row r="5" spans="1:6" ht="15" customHeight="1" x14ac:dyDescent="0.3">
      <c r="A5" s="5" t="s">
        <v>16</v>
      </c>
      <c r="B5" s="5" t="s">
        <v>81</v>
      </c>
      <c r="C5" s="5" t="s">
        <v>88</v>
      </c>
      <c r="D5" s="23">
        <v>60956938532</v>
      </c>
      <c r="E5" s="23">
        <v>58454881440</v>
      </c>
      <c r="F5" s="23">
        <v>443592079438</v>
      </c>
    </row>
    <row r="6" spans="1:6" ht="15" customHeight="1" x14ac:dyDescent="0.3">
      <c r="A6" s="5" t="s">
        <v>71</v>
      </c>
      <c r="B6" s="5" t="s">
        <v>71</v>
      </c>
      <c r="C6" s="5" t="s">
        <v>71</v>
      </c>
      <c r="D6" s="23" t="s">
        <v>71</v>
      </c>
      <c r="E6" s="23" t="s">
        <v>350</v>
      </c>
      <c r="F6" s="23" t="s">
        <v>350</v>
      </c>
    </row>
    <row r="7" spans="1:6" ht="15" customHeight="1" x14ac:dyDescent="0.3">
      <c r="A7" s="5" t="s">
        <v>19</v>
      </c>
      <c r="B7" s="5" t="s">
        <v>127</v>
      </c>
      <c r="C7" s="5" t="s">
        <v>106</v>
      </c>
      <c r="D7" s="23">
        <v>27063202169</v>
      </c>
      <c r="E7" s="23">
        <v>25615490248</v>
      </c>
      <c r="F7" s="23">
        <v>181676698419</v>
      </c>
    </row>
    <row r="8" spans="1:6" ht="15" customHeight="1" x14ac:dyDescent="0.3">
      <c r="A8" s="5" t="s">
        <v>71</v>
      </c>
      <c r="B8" s="5" t="s">
        <v>71</v>
      </c>
      <c r="C8" s="5" t="s">
        <v>71</v>
      </c>
      <c r="D8" s="23" t="s">
        <v>71</v>
      </c>
      <c r="E8" s="23" t="s">
        <v>71</v>
      </c>
      <c r="F8" s="23" t="s">
        <v>71</v>
      </c>
    </row>
    <row r="9" spans="1:6" ht="15" customHeight="1" x14ac:dyDescent="0.3">
      <c r="A9" s="5" t="s">
        <v>22</v>
      </c>
      <c r="B9" s="5" t="s">
        <v>128</v>
      </c>
      <c r="C9" s="5" t="s">
        <v>126</v>
      </c>
      <c r="D9" s="23">
        <v>0</v>
      </c>
      <c r="E9" s="23">
        <v>0</v>
      </c>
      <c r="F9" s="23">
        <v>0</v>
      </c>
    </row>
    <row r="10" spans="1:6" ht="15" customHeight="1" x14ac:dyDescent="0.3">
      <c r="A10" s="5" t="s">
        <v>71</v>
      </c>
      <c r="B10" s="5" t="s">
        <v>71</v>
      </c>
      <c r="C10" s="5" t="s">
        <v>71</v>
      </c>
      <c r="D10" s="23" t="s">
        <v>71</v>
      </c>
      <c r="E10" s="23" t="s">
        <v>71</v>
      </c>
      <c r="F10" s="23" t="s">
        <v>71</v>
      </c>
    </row>
    <row r="11" spans="1:6" ht="15" customHeight="1" x14ac:dyDescent="0.3">
      <c r="A11" s="8" t="s">
        <v>101</v>
      </c>
      <c r="B11" s="8" t="s">
        <v>129</v>
      </c>
      <c r="C11" s="8" t="s">
        <v>130</v>
      </c>
      <c r="D11" s="21">
        <v>16114601881</v>
      </c>
      <c r="E11" s="21">
        <v>15244646864</v>
      </c>
      <c r="F11" s="21">
        <v>108846746846</v>
      </c>
    </row>
    <row r="12" spans="1:6" ht="15" customHeight="1" x14ac:dyDescent="0.3">
      <c r="A12" s="5" t="s">
        <v>13</v>
      </c>
      <c r="B12" s="5" t="s">
        <v>131</v>
      </c>
      <c r="C12" s="5" t="s">
        <v>132</v>
      </c>
      <c r="D12" s="23">
        <v>14519830667</v>
      </c>
      <c r="E12" s="23">
        <v>13838264090</v>
      </c>
      <c r="F12" s="23">
        <v>98497526105</v>
      </c>
    </row>
    <row r="13" spans="1:6" ht="15" customHeight="1" x14ac:dyDescent="0.3">
      <c r="A13" s="5" t="s">
        <v>71</v>
      </c>
      <c r="B13" s="5" t="s">
        <v>71</v>
      </c>
      <c r="C13" s="5" t="s">
        <v>71</v>
      </c>
      <c r="D13" s="23" t="s">
        <v>71</v>
      </c>
      <c r="E13" s="23" t="s">
        <v>71</v>
      </c>
      <c r="F13" s="23" t="s">
        <v>71</v>
      </c>
    </row>
    <row r="14" spans="1:6" ht="15" customHeight="1" x14ac:dyDescent="0.3">
      <c r="A14" s="5" t="s">
        <v>16</v>
      </c>
      <c r="B14" s="5" t="s">
        <v>133</v>
      </c>
      <c r="C14" s="5" t="s">
        <v>134</v>
      </c>
      <c r="D14" s="23">
        <v>879382965</v>
      </c>
      <c r="E14" s="23">
        <v>799570858</v>
      </c>
      <c r="F14" s="23">
        <v>5735668119</v>
      </c>
    </row>
    <row r="15" spans="1:6" ht="15" customHeight="1" x14ac:dyDescent="0.3">
      <c r="A15" s="5" t="s">
        <v>71</v>
      </c>
      <c r="B15" s="5" t="s">
        <v>71</v>
      </c>
      <c r="C15" s="5" t="s">
        <v>71</v>
      </c>
      <c r="D15" s="23" t="s">
        <v>71</v>
      </c>
      <c r="E15" s="23" t="s">
        <v>71</v>
      </c>
      <c r="F15" s="23" t="s">
        <v>71</v>
      </c>
    </row>
    <row r="16" spans="1:6" ht="15" customHeight="1" x14ac:dyDescent="0.3">
      <c r="A16" s="5"/>
      <c r="B16" s="5"/>
      <c r="C16" s="5"/>
      <c r="D16" s="23"/>
      <c r="E16" s="23"/>
      <c r="F16" s="23"/>
    </row>
    <row r="17" spans="1:6" ht="15" customHeight="1" x14ac:dyDescent="0.3">
      <c r="A17" s="5" t="s">
        <v>19</v>
      </c>
      <c r="B17" s="5" t="s">
        <v>135</v>
      </c>
      <c r="C17" s="5" t="s">
        <v>136</v>
      </c>
      <c r="D17" s="23">
        <v>552056291</v>
      </c>
      <c r="E17" s="23">
        <v>527065516</v>
      </c>
      <c r="F17" s="23">
        <v>3749213454</v>
      </c>
    </row>
    <row r="18" spans="1:6" ht="15" customHeight="1" x14ac:dyDescent="0.3">
      <c r="A18" s="5" t="s">
        <v>71</v>
      </c>
      <c r="B18" s="5" t="s">
        <v>71</v>
      </c>
      <c r="C18" s="5" t="s">
        <v>71</v>
      </c>
      <c r="D18" s="23" t="s">
        <v>71</v>
      </c>
      <c r="E18" s="23" t="s">
        <v>71</v>
      </c>
      <c r="F18" s="23" t="s">
        <v>71</v>
      </c>
    </row>
    <row r="19" spans="1:6" ht="15" customHeight="1" x14ac:dyDescent="0.3">
      <c r="A19" s="5"/>
      <c r="B19" s="5"/>
      <c r="C19" s="5"/>
      <c r="D19" s="23"/>
      <c r="E19" s="23"/>
      <c r="F19" s="23"/>
    </row>
    <row r="20" spans="1:6" ht="15" customHeight="1" x14ac:dyDescent="0.3">
      <c r="A20" s="5" t="s">
        <v>22</v>
      </c>
      <c r="B20" s="5" t="s">
        <v>137</v>
      </c>
      <c r="C20" s="5" t="s">
        <v>138</v>
      </c>
      <c r="D20" s="23">
        <v>0</v>
      </c>
      <c r="E20" s="23">
        <v>0</v>
      </c>
      <c r="F20" s="23">
        <v>0</v>
      </c>
    </row>
    <row r="21" spans="1:6" ht="15" customHeight="1" x14ac:dyDescent="0.3">
      <c r="A21" s="5" t="s">
        <v>71</v>
      </c>
      <c r="B21" s="5" t="s">
        <v>71</v>
      </c>
      <c r="C21" s="5" t="s">
        <v>71</v>
      </c>
      <c r="D21" s="23" t="s">
        <v>71</v>
      </c>
      <c r="E21" s="23" t="s">
        <v>71</v>
      </c>
      <c r="F21" s="23" t="s">
        <v>71</v>
      </c>
    </row>
    <row r="22" spans="1:6" ht="15" customHeight="1" x14ac:dyDescent="0.3">
      <c r="A22" s="5" t="s">
        <v>25</v>
      </c>
      <c r="B22" s="5" t="s">
        <v>139</v>
      </c>
      <c r="C22" s="5" t="s">
        <v>140</v>
      </c>
      <c r="D22" s="23">
        <v>0</v>
      </c>
      <c r="E22" s="23">
        <v>0</v>
      </c>
      <c r="F22" s="23">
        <v>0</v>
      </c>
    </row>
    <row r="23" spans="1:6" ht="15" customHeight="1" x14ac:dyDescent="0.3">
      <c r="A23" s="5" t="s">
        <v>71</v>
      </c>
      <c r="B23" s="5" t="s">
        <v>71</v>
      </c>
      <c r="C23" s="5" t="s">
        <v>71</v>
      </c>
      <c r="D23" s="23" t="s">
        <v>71</v>
      </c>
      <c r="E23" s="23" t="s">
        <v>71</v>
      </c>
      <c r="F23" s="23" t="s">
        <v>71</v>
      </c>
    </row>
    <row r="24" spans="1:6" ht="15" customHeight="1" x14ac:dyDescent="0.3">
      <c r="A24" s="5" t="s">
        <v>28</v>
      </c>
      <c r="B24" s="5" t="s">
        <v>141</v>
      </c>
      <c r="C24" s="5" t="s">
        <v>142</v>
      </c>
      <c r="D24" s="23">
        <v>11571429</v>
      </c>
      <c r="E24" s="23">
        <v>0</v>
      </c>
      <c r="F24" s="23">
        <v>11571429</v>
      </c>
    </row>
    <row r="25" spans="1:6" ht="15" customHeight="1" x14ac:dyDescent="0.3">
      <c r="A25" s="5" t="s">
        <v>71</v>
      </c>
      <c r="B25" s="5" t="s">
        <v>71</v>
      </c>
      <c r="C25" s="5" t="s">
        <v>71</v>
      </c>
      <c r="D25" s="23" t="s">
        <v>71</v>
      </c>
      <c r="E25" s="23" t="s">
        <v>71</v>
      </c>
      <c r="F25" s="23" t="s">
        <v>71</v>
      </c>
    </row>
    <row r="26" spans="1:6" ht="15" customHeight="1" x14ac:dyDescent="0.3">
      <c r="A26" s="5" t="s">
        <v>31</v>
      </c>
      <c r="B26" s="5" t="s">
        <v>143</v>
      </c>
      <c r="C26" s="5" t="s">
        <v>144</v>
      </c>
      <c r="D26" s="23">
        <v>60000000</v>
      </c>
      <c r="E26" s="23">
        <v>60000000</v>
      </c>
      <c r="F26" s="23">
        <v>420000000</v>
      </c>
    </row>
    <row r="27" spans="1:6" ht="15" customHeight="1" x14ac:dyDescent="0.3">
      <c r="A27" s="5" t="s">
        <v>71</v>
      </c>
      <c r="B27" s="5" t="s">
        <v>71</v>
      </c>
      <c r="C27" s="5" t="s">
        <v>71</v>
      </c>
      <c r="D27" s="23" t="s">
        <v>71</v>
      </c>
      <c r="E27" s="23" t="s">
        <v>71</v>
      </c>
      <c r="F27" s="23" t="s">
        <v>71</v>
      </c>
    </row>
    <row r="28" spans="1:6" ht="15" customHeight="1" x14ac:dyDescent="0.3">
      <c r="A28" s="5"/>
      <c r="B28" s="5"/>
      <c r="C28" s="5"/>
      <c r="D28" s="23"/>
      <c r="E28" s="23"/>
      <c r="F28" s="23"/>
    </row>
    <row r="29" spans="1:6" ht="15" customHeight="1" x14ac:dyDescent="0.3">
      <c r="A29" s="5" t="s">
        <v>34</v>
      </c>
      <c r="B29" s="5" t="s">
        <v>145</v>
      </c>
      <c r="C29" s="5" t="s">
        <v>146</v>
      </c>
      <c r="D29" s="23">
        <v>0</v>
      </c>
      <c r="E29" s="23">
        <v>0</v>
      </c>
      <c r="F29" s="23">
        <v>0</v>
      </c>
    </row>
    <row r="30" spans="1:6" ht="15" customHeight="1" x14ac:dyDescent="0.3">
      <c r="A30" s="5" t="s">
        <v>71</v>
      </c>
      <c r="B30" s="5" t="s">
        <v>71</v>
      </c>
      <c r="C30" s="5" t="s">
        <v>71</v>
      </c>
      <c r="D30" s="23" t="s">
        <v>71</v>
      </c>
      <c r="E30" s="23" t="s">
        <v>71</v>
      </c>
      <c r="F30" s="23" t="s">
        <v>71</v>
      </c>
    </row>
    <row r="31" spans="1:6" ht="15" customHeight="1" x14ac:dyDescent="0.3">
      <c r="A31" s="5"/>
      <c r="B31" s="5"/>
      <c r="C31" s="5"/>
      <c r="D31" s="23"/>
      <c r="E31" s="23"/>
      <c r="F31" s="23"/>
    </row>
    <row r="32" spans="1:6" ht="15" customHeight="1" x14ac:dyDescent="0.3">
      <c r="A32" s="5" t="s">
        <v>37</v>
      </c>
      <c r="B32" s="5" t="s">
        <v>147</v>
      </c>
      <c r="C32" s="5" t="s">
        <v>138</v>
      </c>
      <c r="D32" s="23">
        <v>75095529</v>
      </c>
      <c r="E32" s="23">
        <v>15291400</v>
      </c>
      <c r="F32" s="23">
        <v>350322739</v>
      </c>
    </row>
    <row r="33" spans="1:6" ht="15" customHeight="1" x14ac:dyDescent="0.3">
      <c r="A33" s="5" t="s">
        <v>71</v>
      </c>
      <c r="B33" s="5" t="s">
        <v>71</v>
      </c>
      <c r="C33" s="5" t="s">
        <v>71</v>
      </c>
      <c r="D33" s="23" t="s">
        <v>71</v>
      </c>
      <c r="E33" s="23" t="s">
        <v>71</v>
      </c>
      <c r="F33" s="23" t="s">
        <v>71</v>
      </c>
    </row>
    <row r="34" spans="1:6" ht="15" customHeight="1" x14ac:dyDescent="0.3">
      <c r="A34" s="5"/>
      <c r="B34" s="5"/>
      <c r="C34" s="5"/>
      <c r="D34" s="23"/>
      <c r="E34" s="23"/>
      <c r="F34" s="23"/>
    </row>
    <row r="35" spans="1:6" ht="15" customHeight="1" x14ac:dyDescent="0.3">
      <c r="A35" s="5" t="s">
        <v>40</v>
      </c>
      <c r="B35" s="5" t="s">
        <v>148</v>
      </c>
      <c r="C35" s="5" t="s">
        <v>140</v>
      </c>
      <c r="D35" s="23">
        <v>16665000</v>
      </c>
      <c r="E35" s="23">
        <v>4455000</v>
      </c>
      <c r="F35" s="23">
        <v>82445000</v>
      </c>
    </row>
    <row r="36" spans="1:6" ht="15" customHeight="1" x14ac:dyDescent="0.3">
      <c r="A36" s="5" t="s">
        <v>71</v>
      </c>
      <c r="B36" s="5" t="s">
        <v>71</v>
      </c>
      <c r="C36" s="5" t="s">
        <v>71</v>
      </c>
      <c r="D36" s="23" t="s">
        <v>71</v>
      </c>
      <c r="E36" s="23" t="s">
        <v>71</v>
      </c>
      <c r="F36" s="23" t="s">
        <v>71</v>
      </c>
    </row>
    <row r="37" spans="1:6" ht="15" customHeight="1" x14ac:dyDescent="0.3">
      <c r="A37" s="5"/>
      <c r="B37" s="5"/>
      <c r="C37" s="5"/>
      <c r="D37" s="23"/>
      <c r="E37" s="23"/>
      <c r="F37" s="23"/>
    </row>
    <row r="38" spans="1:6" ht="15" customHeight="1" x14ac:dyDescent="0.3">
      <c r="A38" s="8" t="s">
        <v>149</v>
      </c>
      <c r="B38" s="8" t="s">
        <v>150</v>
      </c>
      <c r="C38" s="8" t="s">
        <v>151</v>
      </c>
      <c r="D38" s="21">
        <v>71905538820</v>
      </c>
      <c r="E38" s="21">
        <v>68825724824</v>
      </c>
      <c r="F38" s="21">
        <v>516422031011</v>
      </c>
    </row>
    <row r="39" spans="1:6" ht="15" customHeight="1" x14ac:dyDescent="0.3">
      <c r="A39" s="8" t="s">
        <v>152</v>
      </c>
      <c r="B39" s="8" t="s">
        <v>153</v>
      </c>
      <c r="C39" s="8" t="s">
        <v>154</v>
      </c>
      <c r="D39" s="21">
        <v>-66808300952</v>
      </c>
      <c r="E39" s="21">
        <v>-76220743756</v>
      </c>
      <c r="F39" s="21">
        <v>-120252559678</v>
      </c>
    </row>
    <row r="40" spans="1:6" ht="15" customHeight="1" x14ac:dyDescent="0.3">
      <c r="A40" s="5" t="s">
        <v>13</v>
      </c>
      <c r="B40" s="5" t="s">
        <v>155</v>
      </c>
      <c r="C40" s="5" t="s">
        <v>156</v>
      </c>
      <c r="D40" s="23">
        <v>-2025095475</v>
      </c>
      <c r="E40" s="23">
        <v>78747260</v>
      </c>
      <c r="F40" s="23">
        <v>-3246682241</v>
      </c>
    </row>
    <row r="41" spans="1:6" ht="15" customHeight="1" x14ac:dyDescent="0.3">
      <c r="A41" s="5" t="s">
        <v>16</v>
      </c>
      <c r="B41" s="5" t="s">
        <v>157</v>
      </c>
      <c r="C41" s="5" t="s">
        <v>158</v>
      </c>
      <c r="D41" s="23">
        <v>-64783205477</v>
      </c>
      <c r="E41" s="23">
        <v>-76299491016</v>
      </c>
      <c r="F41" s="23">
        <v>-117005877437</v>
      </c>
    </row>
    <row r="42" spans="1:6" ht="15" customHeight="1" x14ac:dyDescent="0.3">
      <c r="A42" s="8" t="s">
        <v>159</v>
      </c>
      <c r="B42" s="8" t="s">
        <v>160</v>
      </c>
      <c r="C42" s="8" t="s">
        <v>161</v>
      </c>
      <c r="D42" s="21">
        <v>5097237868</v>
      </c>
      <c r="E42" s="21">
        <v>-7395018932</v>
      </c>
      <c r="F42" s="21">
        <v>396169471333</v>
      </c>
    </row>
    <row r="43" spans="1:6" ht="15" customHeight="1" x14ac:dyDescent="0.3">
      <c r="A43" s="8" t="s">
        <v>162</v>
      </c>
      <c r="B43" s="8" t="s">
        <v>163</v>
      </c>
      <c r="C43" s="8" t="s">
        <v>164</v>
      </c>
      <c r="D43" s="21">
        <v>14148340595495</v>
      </c>
      <c r="E43" s="21">
        <v>13994903385009</v>
      </c>
      <c r="F43" s="21">
        <v>14019987274337</v>
      </c>
    </row>
    <row r="44" spans="1:6" ht="15" customHeight="1" x14ac:dyDescent="0.3">
      <c r="A44" s="8" t="s">
        <v>165</v>
      </c>
      <c r="B44" s="8" t="s">
        <v>166</v>
      </c>
      <c r="C44" s="8" t="s">
        <v>167</v>
      </c>
      <c r="D44" s="21">
        <v>-424213886426</v>
      </c>
      <c r="E44" s="21">
        <v>153437210486</v>
      </c>
      <c r="F44" s="21">
        <v>-295860565268</v>
      </c>
    </row>
    <row r="45" spans="1:6" ht="15" customHeight="1" x14ac:dyDescent="0.3">
      <c r="A45" s="5" t="s">
        <v>13</v>
      </c>
      <c r="B45" s="5" t="s">
        <v>168</v>
      </c>
      <c r="C45" s="5" t="s">
        <v>169</v>
      </c>
      <c r="D45" s="23">
        <v>5097237868</v>
      </c>
      <c r="E45" s="23">
        <v>-7395018932</v>
      </c>
      <c r="F45" s="23">
        <v>396169471333</v>
      </c>
    </row>
    <row r="46" spans="1:6" ht="15" customHeight="1" x14ac:dyDescent="0.3">
      <c r="A46" s="5" t="s">
        <v>16</v>
      </c>
      <c r="B46" s="5" t="s">
        <v>170</v>
      </c>
      <c r="C46" s="5" t="s">
        <v>171</v>
      </c>
      <c r="D46" s="23">
        <v>-688620686710</v>
      </c>
      <c r="E46" s="23">
        <v>0</v>
      </c>
      <c r="F46" s="23">
        <v>-688620686710</v>
      </c>
    </row>
    <row r="47" spans="1:6" ht="15" customHeight="1" x14ac:dyDescent="0.3">
      <c r="A47" s="5" t="s">
        <v>19</v>
      </c>
      <c r="B47" s="5" t="s">
        <v>172</v>
      </c>
      <c r="C47" s="5" t="s">
        <v>173</v>
      </c>
      <c r="D47" s="23">
        <v>259309562416</v>
      </c>
      <c r="E47" s="23">
        <v>160832229418</v>
      </c>
      <c r="F47" s="23">
        <v>-3409349891</v>
      </c>
    </row>
    <row r="48" spans="1:6" ht="15" customHeight="1" x14ac:dyDescent="0.3">
      <c r="A48" s="8" t="s">
        <v>174</v>
      </c>
      <c r="B48" s="8" t="s">
        <v>175</v>
      </c>
      <c r="C48" s="8" t="s">
        <v>176</v>
      </c>
      <c r="D48" s="21">
        <v>13724126709069</v>
      </c>
      <c r="E48" s="21">
        <v>14148340595495</v>
      </c>
      <c r="F48" s="21">
        <v>13724126709069</v>
      </c>
    </row>
    <row r="49" spans="1:6" ht="15" customHeight="1" x14ac:dyDescent="0.3">
      <c r="A49" s="8" t="s">
        <v>177</v>
      </c>
      <c r="B49" s="8" t="s">
        <v>178</v>
      </c>
      <c r="C49" s="8" t="s">
        <v>179</v>
      </c>
      <c r="D49" s="21">
        <v>0</v>
      </c>
      <c r="E49" s="21">
        <v>0</v>
      </c>
      <c r="F49" s="21">
        <v>0</v>
      </c>
    </row>
    <row r="50" spans="1:6" ht="15" customHeight="1" x14ac:dyDescent="0.3">
      <c r="A50" s="5" t="s">
        <v>1</v>
      </c>
      <c r="B50" s="5" t="s">
        <v>180</v>
      </c>
      <c r="C50" s="5" t="s">
        <v>181</v>
      </c>
      <c r="D50" s="26">
        <v>0</v>
      </c>
      <c r="E50" s="26">
        <v>0</v>
      </c>
      <c r="F50" s="26">
        <v>0</v>
      </c>
    </row>
    <row r="51" spans="1:6" ht="15" customHeight="1" x14ac:dyDescent="0.3">
      <c r="A51" s="9" t="s">
        <v>1</v>
      </c>
      <c r="B51" s="9" t="s">
        <v>1</v>
      </c>
      <c r="C51" s="9" t="s">
        <v>1</v>
      </c>
      <c r="D51" s="9" t="s">
        <v>1</v>
      </c>
      <c r="E51" s="9" t="s">
        <v>1</v>
      </c>
      <c r="F51" s="9"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61"/>
  <sheetViews>
    <sheetView zoomScale="74" zoomScaleNormal="74" workbookViewId="0">
      <selection activeCell="D3" sqref="D3:G60"/>
    </sheetView>
  </sheetViews>
  <sheetFormatPr defaultColWidth="9.21875" defaultRowHeight="13.2" x14ac:dyDescent="0.25"/>
  <cols>
    <col min="1" max="1" width="6.77734375" style="13" customWidth="1"/>
    <col min="2" max="2" width="31.77734375" style="13" customWidth="1"/>
    <col min="3" max="3" width="10.21875" style="13" customWidth="1"/>
    <col min="4" max="4" width="25.77734375" style="18" customWidth="1"/>
    <col min="5" max="5" width="41.21875" style="18" customWidth="1"/>
    <col min="6" max="6" width="32.77734375" style="18" customWidth="1"/>
    <col min="7" max="7" width="29.77734375" style="18" customWidth="1"/>
    <col min="8" max="16384" width="9.21875" style="13"/>
  </cols>
  <sheetData>
    <row r="1" spans="1:7" ht="15" customHeight="1" x14ac:dyDescent="0.25">
      <c r="A1" s="11" t="s">
        <v>10</v>
      </c>
      <c r="B1" s="11" t="s">
        <v>309</v>
      </c>
      <c r="C1" s="11" t="s">
        <v>59</v>
      </c>
      <c r="D1" s="12" t="s">
        <v>182</v>
      </c>
      <c r="E1" s="12" t="s">
        <v>183</v>
      </c>
      <c r="F1" s="12" t="s">
        <v>184</v>
      </c>
      <c r="G1" s="12" t="s">
        <v>310</v>
      </c>
    </row>
    <row r="2" spans="1:7" ht="15" customHeight="1" x14ac:dyDescent="0.3">
      <c r="A2" s="14" t="s">
        <v>63</v>
      </c>
      <c r="B2" s="39" t="s">
        <v>311</v>
      </c>
      <c r="C2" s="39"/>
      <c r="D2" s="39"/>
      <c r="E2" s="39"/>
      <c r="F2" s="39"/>
      <c r="G2" s="39"/>
    </row>
    <row r="3" spans="1:7" ht="15" customHeight="1" x14ac:dyDescent="0.3">
      <c r="A3" s="15" t="s">
        <v>71</v>
      </c>
      <c r="B3" s="15" t="s">
        <v>71</v>
      </c>
      <c r="C3" s="15" t="s">
        <v>71</v>
      </c>
      <c r="D3" s="27" t="s">
        <v>71</v>
      </c>
      <c r="E3" s="28" t="s">
        <v>71</v>
      </c>
      <c r="F3" s="28" t="s">
        <v>71</v>
      </c>
      <c r="G3" s="29" t="s">
        <v>71</v>
      </c>
    </row>
    <row r="4" spans="1:7" ht="15" customHeight="1" x14ac:dyDescent="0.3">
      <c r="A4" s="15"/>
      <c r="B4" s="15" t="s">
        <v>185</v>
      </c>
      <c r="C4" s="15" t="s">
        <v>186</v>
      </c>
      <c r="D4" s="27"/>
      <c r="E4" s="28"/>
      <c r="F4" s="28"/>
      <c r="G4" s="29"/>
    </row>
    <row r="5" spans="1:7" ht="15" customHeight="1" x14ac:dyDescent="0.3">
      <c r="A5" s="14" t="s">
        <v>101</v>
      </c>
      <c r="B5" s="14" t="s">
        <v>312</v>
      </c>
      <c r="C5" s="14" t="s">
        <v>313</v>
      </c>
      <c r="D5" s="30"/>
      <c r="E5" s="31"/>
      <c r="F5" s="31"/>
      <c r="G5" s="32"/>
    </row>
    <row r="6" spans="1:7" ht="15" customHeight="1" x14ac:dyDescent="0.3">
      <c r="A6" s="15" t="s">
        <v>71</v>
      </c>
      <c r="B6" s="15" t="s">
        <v>71</v>
      </c>
      <c r="C6" s="15" t="s">
        <v>71</v>
      </c>
      <c r="D6" s="27" t="s">
        <v>71</v>
      </c>
      <c r="E6" s="28" t="s">
        <v>71</v>
      </c>
      <c r="F6" s="28" t="s">
        <v>71</v>
      </c>
      <c r="G6" s="29" t="s">
        <v>71</v>
      </c>
    </row>
    <row r="7" spans="1:7" ht="15" customHeight="1" x14ac:dyDescent="0.3">
      <c r="A7" s="15" t="s">
        <v>1</v>
      </c>
      <c r="B7" s="15" t="s">
        <v>185</v>
      </c>
      <c r="C7" s="15" t="s">
        <v>314</v>
      </c>
      <c r="D7" s="27"/>
      <c r="E7" s="28"/>
      <c r="F7" s="28"/>
      <c r="G7" s="29"/>
    </row>
    <row r="8" spans="1:7" ht="15" customHeight="1" x14ac:dyDescent="0.3">
      <c r="A8" s="14" t="s">
        <v>315</v>
      </c>
      <c r="B8" s="14" t="s">
        <v>316</v>
      </c>
      <c r="C8" s="14" t="s">
        <v>317</v>
      </c>
      <c r="D8" s="30"/>
      <c r="E8" s="31"/>
      <c r="F8" s="31"/>
      <c r="G8" s="32"/>
    </row>
    <row r="9" spans="1:7" ht="15" customHeight="1" x14ac:dyDescent="0.3">
      <c r="A9" s="15" t="s">
        <v>71</v>
      </c>
      <c r="B9" s="15" t="s">
        <v>71</v>
      </c>
      <c r="C9" s="15" t="s">
        <v>71</v>
      </c>
      <c r="D9" s="27" t="s">
        <v>71</v>
      </c>
      <c r="E9" s="28" t="s">
        <v>71</v>
      </c>
      <c r="F9" s="28" t="s">
        <v>71</v>
      </c>
      <c r="G9" s="29" t="s">
        <v>71</v>
      </c>
    </row>
    <row r="10" spans="1:7" ht="15" customHeight="1" x14ac:dyDescent="0.3">
      <c r="A10" s="15" t="s">
        <v>1</v>
      </c>
      <c r="B10" s="15" t="s">
        <v>185</v>
      </c>
      <c r="C10" s="15" t="s">
        <v>318</v>
      </c>
      <c r="D10" s="27"/>
      <c r="E10" s="28"/>
      <c r="F10" s="28">
        <v>0</v>
      </c>
      <c r="G10" s="29">
        <v>0</v>
      </c>
    </row>
    <row r="11" spans="1:7" ht="15" customHeight="1" x14ac:dyDescent="0.3">
      <c r="A11" s="14" t="s">
        <v>149</v>
      </c>
      <c r="B11" s="14" t="s">
        <v>319</v>
      </c>
      <c r="C11" s="14" t="s">
        <v>320</v>
      </c>
      <c r="D11" s="30"/>
      <c r="E11" s="31"/>
      <c r="F11" s="31"/>
      <c r="G11" s="32"/>
    </row>
    <row r="12" spans="1:7" ht="15" customHeight="1" x14ac:dyDescent="0.3">
      <c r="A12" s="15" t="s">
        <v>71</v>
      </c>
      <c r="B12" s="15" t="s">
        <v>71</v>
      </c>
      <c r="C12" s="15" t="s">
        <v>71</v>
      </c>
      <c r="D12" s="27" t="s">
        <v>71</v>
      </c>
      <c r="E12" s="28" t="s">
        <v>71</v>
      </c>
      <c r="F12" s="28" t="s">
        <v>71</v>
      </c>
      <c r="G12" s="29" t="s">
        <v>71</v>
      </c>
    </row>
    <row r="13" spans="1:7" ht="15" customHeight="1" x14ac:dyDescent="0.3">
      <c r="A13" s="15">
        <v>1</v>
      </c>
      <c r="B13" s="20" t="s">
        <v>351</v>
      </c>
      <c r="C13" s="15">
        <v>2251.1</v>
      </c>
      <c r="D13" s="27"/>
      <c r="E13" s="28"/>
      <c r="F13" s="28">
        <v>6624048581783</v>
      </c>
      <c r="G13" s="29">
        <v>0.45769727374670599</v>
      </c>
    </row>
    <row r="14" spans="1:7" ht="15" customHeight="1" x14ac:dyDescent="0.3">
      <c r="A14" s="15">
        <v>1.1000000000000001</v>
      </c>
      <c r="B14" s="20" t="s">
        <v>352</v>
      </c>
      <c r="C14" s="15" t="s">
        <v>353</v>
      </c>
      <c r="D14" s="27">
        <v>1489</v>
      </c>
      <c r="E14" s="28">
        <v>100000000</v>
      </c>
      <c r="F14" s="28">
        <v>148900000000</v>
      </c>
      <c r="G14" s="29">
        <v>1.02884396482703E-2</v>
      </c>
    </row>
    <row r="15" spans="1:7" ht="15" customHeight="1" x14ac:dyDescent="0.3">
      <c r="A15" s="15">
        <v>1.2</v>
      </c>
      <c r="B15" s="20" t="s">
        <v>354</v>
      </c>
      <c r="C15" s="15" t="s">
        <v>355</v>
      </c>
      <c r="D15" s="27">
        <v>1761637</v>
      </c>
      <c r="E15" s="28">
        <v>103875.87699999999</v>
      </c>
      <c r="F15" s="28">
        <v>182991588331</v>
      </c>
      <c r="G15" s="29">
        <v>1.26440423954641E-2</v>
      </c>
    </row>
    <row r="16" spans="1:7" ht="15" customHeight="1" x14ac:dyDescent="0.3">
      <c r="A16" s="15">
        <v>1.3</v>
      </c>
      <c r="B16" s="20" t="s">
        <v>356</v>
      </c>
      <c r="C16" s="15" t="s">
        <v>357</v>
      </c>
      <c r="D16" s="27">
        <v>10631196</v>
      </c>
      <c r="E16" s="28">
        <v>100605.547999</v>
      </c>
      <c r="F16" s="28">
        <v>1069557299475</v>
      </c>
      <c r="G16" s="29">
        <v>7.3902456185463095E-2</v>
      </c>
    </row>
    <row r="17" spans="1:7" ht="15" customHeight="1" x14ac:dyDescent="0.3">
      <c r="A17" s="15">
        <v>1.4</v>
      </c>
      <c r="B17" s="20" t="s">
        <v>358</v>
      </c>
      <c r="C17" s="15" t="s">
        <v>359</v>
      </c>
      <c r="D17" s="27">
        <v>4112</v>
      </c>
      <c r="E17" s="28">
        <v>100214.623054</v>
      </c>
      <c r="F17" s="28">
        <v>412082530</v>
      </c>
      <c r="G17" s="29">
        <v>2.8473379718008799E-5</v>
      </c>
    </row>
    <row r="18" spans="1:7" ht="15" customHeight="1" x14ac:dyDescent="0.3">
      <c r="A18" s="15">
        <v>1.5</v>
      </c>
      <c r="B18" s="20" t="s">
        <v>360</v>
      </c>
      <c r="C18" s="15" t="s">
        <v>361</v>
      </c>
      <c r="D18" s="27">
        <v>981035</v>
      </c>
      <c r="E18" s="28">
        <v>100120.398</v>
      </c>
      <c r="F18" s="28">
        <v>98221614652</v>
      </c>
      <c r="G18" s="29">
        <v>6.7867505339339104E-3</v>
      </c>
    </row>
    <row r="19" spans="1:7" ht="15" customHeight="1" x14ac:dyDescent="0.3">
      <c r="A19" s="15">
        <v>1.6</v>
      </c>
      <c r="B19" s="20" t="s">
        <v>362</v>
      </c>
      <c r="C19" s="15" t="s">
        <v>363</v>
      </c>
      <c r="D19" s="27">
        <v>2917149</v>
      </c>
      <c r="E19" s="28">
        <v>98187.067999000006</v>
      </c>
      <c r="F19" s="28">
        <v>286426307229</v>
      </c>
      <c r="G19" s="29">
        <v>1.9790999164556601E-2</v>
      </c>
    </row>
    <row r="20" spans="1:7" ht="15" customHeight="1" x14ac:dyDescent="0.3">
      <c r="A20" s="15">
        <v>1.7</v>
      </c>
      <c r="B20" s="20" t="s">
        <v>364</v>
      </c>
      <c r="C20" s="15" t="s">
        <v>365</v>
      </c>
      <c r="D20" s="27">
        <v>2369657</v>
      </c>
      <c r="E20" s="28">
        <v>98698.698999</v>
      </c>
      <c r="F20" s="28">
        <v>233882062976</v>
      </c>
      <c r="G20" s="29">
        <v>1.6160386096316499E-2</v>
      </c>
    </row>
    <row r="21" spans="1:7" ht="15" customHeight="1" x14ac:dyDescent="0.3">
      <c r="A21" s="15">
        <v>1.8</v>
      </c>
      <c r="B21" s="20" t="s">
        <v>366</v>
      </c>
      <c r="C21" s="15" t="s">
        <v>367</v>
      </c>
      <c r="D21" s="27">
        <v>8883348</v>
      </c>
      <c r="E21" s="28">
        <v>69909.244000000006</v>
      </c>
      <c r="F21" s="28">
        <v>621028142869</v>
      </c>
      <c r="G21" s="29">
        <v>4.2910749279953399E-2</v>
      </c>
    </row>
    <row r="22" spans="1:7" ht="15" customHeight="1" x14ac:dyDescent="0.3">
      <c r="A22" s="15">
        <v>1.9</v>
      </c>
      <c r="B22" s="20" t="s">
        <v>368</v>
      </c>
      <c r="C22" s="15" t="s">
        <v>369</v>
      </c>
      <c r="D22" s="27">
        <v>2500000</v>
      </c>
      <c r="E22" s="28">
        <v>99999.862999999998</v>
      </c>
      <c r="F22" s="28">
        <v>249999657500</v>
      </c>
      <c r="G22" s="29">
        <v>1.7274052305419601E-2</v>
      </c>
    </row>
    <row r="23" spans="1:7" ht="15" customHeight="1" x14ac:dyDescent="0.3">
      <c r="A23" s="15">
        <v>1.1000000000000001</v>
      </c>
      <c r="B23" s="20" t="s">
        <v>370</v>
      </c>
      <c r="C23" s="15" t="s">
        <v>371</v>
      </c>
      <c r="D23" s="27">
        <v>9668044</v>
      </c>
      <c r="E23" s="28">
        <v>99311.574999000004</v>
      </c>
      <c r="F23" s="28">
        <v>960148676809</v>
      </c>
      <c r="G23" s="29">
        <v>6.6342724746245404E-2</v>
      </c>
    </row>
    <row r="24" spans="1:7" ht="15" customHeight="1" x14ac:dyDescent="0.3">
      <c r="A24" s="15">
        <v>1.1100000000000001</v>
      </c>
      <c r="B24" s="20" t="s">
        <v>372</v>
      </c>
      <c r="C24" s="15" t="s">
        <v>373</v>
      </c>
      <c r="D24" s="27">
        <v>620000</v>
      </c>
      <c r="E24" s="28">
        <v>100276.74400000001</v>
      </c>
      <c r="F24" s="28">
        <v>62171581280</v>
      </c>
      <c r="G24" s="29">
        <v>4.2958264730477399E-3</v>
      </c>
    </row>
    <row r="25" spans="1:7" ht="15" customHeight="1" x14ac:dyDescent="0.3">
      <c r="A25" s="15">
        <v>1.1200000000000001</v>
      </c>
      <c r="B25" s="20" t="s">
        <v>374</v>
      </c>
      <c r="C25" s="15" t="s">
        <v>375</v>
      </c>
      <c r="D25" s="27">
        <v>6940309</v>
      </c>
      <c r="E25" s="28">
        <v>100141.549</v>
      </c>
      <c r="F25" s="28">
        <v>695013293799</v>
      </c>
      <c r="G25" s="29">
        <v>4.8022849751487802E-2</v>
      </c>
    </row>
    <row r="26" spans="1:7" ht="15" customHeight="1" x14ac:dyDescent="0.3">
      <c r="A26" s="15">
        <v>1.1299999999999999</v>
      </c>
      <c r="B26" s="20" t="s">
        <v>376</v>
      </c>
      <c r="C26" s="15" t="s">
        <v>377</v>
      </c>
      <c r="D26" s="27">
        <v>6076442</v>
      </c>
      <c r="E26" s="28">
        <v>100100.868999</v>
      </c>
      <c r="F26" s="28">
        <v>608257124628</v>
      </c>
      <c r="G26" s="29">
        <v>4.2028319122670098E-2</v>
      </c>
    </row>
    <row r="27" spans="1:7" ht="15" customHeight="1" x14ac:dyDescent="0.3">
      <c r="A27" s="15">
        <v>1.1399999999999999</v>
      </c>
      <c r="B27" s="20" t="s">
        <v>378</v>
      </c>
      <c r="C27" s="15" t="s">
        <v>379</v>
      </c>
      <c r="D27" s="27">
        <v>8774533</v>
      </c>
      <c r="E27" s="28">
        <v>100086.615999</v>
      </c>
      <c r="F27" s="28">
        <v>878213314950</v>
      </c>
      <c r="G27" s="29">
        <v>6.0681294084422001E-2</v>
      </c>
    </row>
    <row r="28" spans="1:7" ht="15" customHeight="1" x14ac:dyDescent="0.3">
      <c r="A28" s="15">
        <v>1.1499999999999999</v>
      </c>
      <c r="B28" s="20" t="s">
        <v>380</v>
      </c>
      <c r="C28" s="15" t="s">
        <v>381</v>
      </c>
      <c r="D28" s="27">
        <v>5293212</v>
      </c>
      <c r="E28" s="28">
        <v>99906.414999999994</v>
      </c>
      <c r="F28" s="28">
        <v>528825834755</v>
      </c>
      <c r="G28" s="29">
        <v>3.6539910579737801E-2</v>
      </c>
    </row>
    <row r="29" spans="1:7" ht="15" customHeight="1" x14ac:dyDescent="0.3">
      <c r="A29" s="15">
        <v>2</v>
      </c>
      <c r="B29" s="20" t="s">
        <v>382</v>
      </c>
      <c r="C29" s="15">
        <v>2251.1999999999998</v>
      </c>
      <c r="D29" s="27"/>
      <c r="E29" s="28"/>
      <c r="F29" s="28">
        <v>931593394830</v>
      </c>
      <c r="G29" s="29">
        <v>6.4369660305142101E-2</v>
      </c>
    </row>
    <row r="30" spans="1:7" ht="15" customHeight="1" x14ac:dyDescent="0.3">
      <c r="A30" s="15">
        <v>2.1</v>
      </c>
      <c r="B30" s="20" t="s">
        <v>383</v>
      </c>
      <c r="C30" s="15" t="s">
        <v>384</v>
      </c>
      <c r="D30" s="27">
        <v>3000</v>
      </c>
      <c r="E30" s="28">
        <v>100000000</v>
      </c>
      <c r="F30" s="28">
        <v>300000000000</v>
      </c>
      <c r="G30" s="29">
        <v>2.0728891165084501E-2</v>
      </c>
    </row>
    <row r="31" spans="1:7" ht="15" customHeight="1" x14ac:dyDescent="0.3">
      <c r="A31" s="15">
        <v>2.2000000000000002</v>
      </c>
      <c r="B31" s="20" t="s">
        <v>385</v>
      </c>
      <c r="C31" s="15" t="s">
        <v>386</v>
      </c>
      <c r="D31" s="27">
        <v>1315</v>
      </c>
      <c r="E31" s="28">
        <v>100041882</v>
      </c>
      <c r="F31" s="28">
        <v>131555074830</v>
      </c>
      <c r="G31" s="29">
        <v>9.0899694278853693E-3</v>
      </c>
    </row>
    <row r="32" spans="1:7" ht="15" customHeight="1" x14ac:dyDescent="0.3">
      <c r="A32" s="15">
        <v>2.2999999999999998</v>
      </c>
      <c r="B32" s="20" t="s">
        <v>387</v>
      </c>
      <c r="C32" s="15" t="s">
        <v>388</v>
      </c>
      <c r="D32" s="27">
        <v>5000</v>
      </c>
      <c r="E32" s="28">
        <v>100007664</v>
      </c>
      <c r="F32" s="28">
        <v>500038320000</v>
      </c>
      <c r="G32" s="29">
        <v>3.45507997121723E-2</v>
      </c>
    </row>
    <row r="33" spans="1:7" ht="15" customHeight="1" x14ac:dyDescent="0.3">
      <c r="A33" s="15" t="s">
        <v>1</v>
      </c>
      <c r="B33" s="15" t="s">
        <v>185</v>
      </c>
      <c r="C33" s="15" t="s">
        <v>321</v>
      </c>
      <c r="D33" s="27"/>
      <c r="E33" s="28"/>
      <c r="F33" s="28">
        <v>7555641976613</v>
      </c>
      <c r="G33" s="29">
        <v>0.52206693405184801</v>
      </c>
    </row>
    <row r="34" spans="1:7" ht="15" customHeight="1" x14ac:dyDescent="0.3">
      <c r="A34" s="14" t="s">
        <v>322</v>
      </c>
      <c r="B34" s="14" t="s">
        <v>323</v>
      </c>
      <c r="C34" s="14" t="s">
        <v>324</v>
      </c>
      <c r="D34" s="30"/>
      <c r="E34" s="31"/>
      <c r="F34" s="31"/>
      <c r="G34" s="32"/>
    </row>
    <row r="35" spans="1:7" ht="15" customHeight="1" x14ac:dyDescent="0.3">
      <c r="A35" s="15" t="s">
        <v>71</v>
      </c>
      <c r="B35" s="15" t="s">
        <v>71</v>
      </c>
      <c r="C35" s="15" t="s">
        <v>71</v>
      </c>
      <c r="D35" s="27" t="s">
        <v>71</v>
      </c>
      <c r="E35" s="28" t="s">
        <v>71</v>
      </c>
      <c r="F35" s="28" t="s">
        <v>71</v>
      </c>
      <c r="G35" s="29" t="s">
        <v>71</v>
      </c>
    </row>
    <row r="36" spans="1:7" ht="15" customHeight="1" x14ac:dyDescent="0.3">
      <c r="A36" s="15">
        <v>1</v>
      </c>
      <c r="B36" s="20" t="s">
        <v>389</v>
      </c>
      <c r="C36" s="15">
        <v>2253.1</v>
      </c>
      <c r="D36" s="27"/>
      <c r="E36" s="28"/>
      <c r="F36" s="28">
        <v>0</v>
      </c>
      <c r="G36" s="29">
        <v>0</v>
      </c>
    </row>
    <row r="37" spans="1:7" ht="15" customHeight="1" x14ac:dyDescent="0.3">
      <c r="A37" s="15">
        <v>2</v>
      </c>
      <c r="B37" s="20" t="s">
        <v>390</v>
      </c>
      <c r="C37" s="15">
        <v>2253.1999999999998</v>
      </c>
      <c r="D37" s="27"/>
      <c r="E37" s="28"/>
      <c r="F37" s="28">
        <v>0</v>
      </c>
      <c r="G37" s="29">
        <v>0</v>
      </c>
    </row>
    <row r="38" spans="1:7" ht="15" customHeight="1" x14ac:dyDescent="0.3">
      <c r="A38" s="15" t="s">
        <v>1</v>
      </c>
      <c r="B38" s="15" t="s">
        <v>185</v>
      </c>
      <c r="C38" s="15" t="s">
        <v>325</v>
      </c>
      <c r="D38" s="27"/>
      <c r="E38" s="28"/>
      <c r="F38" s="28">
        <v>0</v>
      </c>
      <c r="G38" s="29">
        <v>0</v>
      </c>
    </row>
    <row r="39" spans="1:7" ht="15" customHeight="1" x14ac:dyDescent="0.3">
      <c r="A39" s="15" t="s">
        <v>1</v>
      </c>
      <c r="B39" s="15" t="s">
        <v>326</v>
      </c>
      <c r="C39" s="15" t="s">
        <v>327</v>
      </c>
      <c r="D39" s="27"/>
      <c r="E39" s="28"/>
      <c r="F39" s="28">
        <v>7555641976613</v>
      </c>
      <c r="G39" s="29">
        <v>0.52206693405184801</v>
      </c>
    </row>
    <row r="40" spans="1:7" ht="15" customHeight="1" x14ac:dyDescent="0.3">
      <c r="A40" s="14" t="s">
        <v>328</v>
      </c>
      <c r="B40" s="14" t="s">
        <v>329</v>
      </c>
      <c r="C40" s="14" t="s">
        <v>330</v>
      </c>
      <c r="D40" s="30"/>
      <c r="E40" s="31"/>
      <c r="F40" s="31"/>
      <c r="G40" s="32"/>
    </row>
    <row r="41" spans="1:7" ht="15" customHeight="1" x14ac:dyDescent="0.3">
      <c r="A41" s="15" t="s">
        <v>71</v>
      </c>
      <c r="B41" s="15" t="s">
        <v>71</v>
      </c>
      <c r="C41" s="15" t="s">
        <v>71</v>
      </c>
      <c r="D41" s="27" t="s">
        <v>71</v>
      </c>
      <c r="E41" s="28" t="s">
        <v>71</v>
      </c>
      <c r="F41" s="28" t="s">
        <v>71</v>
      </c>
      <c r="G41" s="29" t="s">
        <v>71</v>
      </c>
    </row>
    <row r="42" spans="1:7" ht="15" customHeight="1" x14ac:dyDescent="0.3">
      <c r="A42" s="15">
        <v>1</v>
      </c>
      <c r="B42" s="20" t="s">
        <v>391</v>
      </c>
      <c r="C42" s="15">
        <v>2256.1</v>
      </c>
      <c r="D42" s="27"/>
      <c r="E42" s="28"/>
      <c r="F42" s="28">
        <v>0</v>
      </c>
      <c r="G42" s="29">
        <v>0</v>
      </c>
    </row>
    <row r="43" spans="1:7" ht="15" customHeight="1" x14ac:dyDescent="0.3">
      <c r="A43" s="15">
        <v>2</v>
      </c>
      <c r="B43" s="20" t="s">
        <v>392</v>
      </c>
      <c r="C43" s="15">
        <v>2256.1999999999998</v>
      </c>
      <c r="D43" s="27"/>
      <c r="E43" s="28"/>
      <c r="F43" s="28">
        <v>396147728966</v>
      </c>
      <c r="G43" s="29">
        <v>2.7372343863438599E-2</v>
      </c>
    </row>
    <row r="44" spans="1:7" ht="15" customHeight="1" x14ac:dyDescent="0.3">
      <c r="A44" s="15">
        <v>3</v>
      </c>
      <c r="B44" s="20" t="s">
        <v>393</v>
      </c>
      <c r="C44" s="15">
        <v>2256.3000000000002</v>
      </c>
      <c r="D44" s="27"/>
      <c r="E44" s="28"/>
      <c r="F44" s="28">
        <v>134298082195</v>
      </c>
      <c r="G44" s="29">
        <v>9.2795010983324107E-3</v>
      </c>
    </row>
    <row r="45" spans="1:7" ht="15" customHeight="1" x14ac:dyDescent="0.3">
      <c r="A45" s="15">
        <v>4</v>
      </c>
      <c r="B45" s="20" t="s">
        <v>394</v>
      </c>
      <c r="C45" s="15">
        <v>2256.4</v>
      </c>
      <c r="D45" s="27"/>
      <c r="E45" s="28"/>
      <c r="F45" s="28">
        <v>0</v>
      </c>
      <c r="G45" s="29">
        <v>0</v>
      </c>
    </row>
    <row r="46" spans="1:7" ht="15" customHeight="1" x14ac:dyDescent="0.3">
      <c r="A46" s="15">
        <v>5</v>
      </c>
      <c r="B46" s="20" t="s">
        <v>395</v>
      </c>
      <c r="C46" s="15">
        <v>2256.5</v>
      </c>
      <c r="D46" s="27"/>
      <c r="E46" s="28"/>
      <c r="F46" s="28">
        <v>0</v>
      </c>
      <c r="G46" s="29">
        <v>0</v>
      </c>
    </row>
    <row r="47" spans="1:7" ht="15" customHeight="1" x14ac:dyDescent="0.3">
      <c r="A47" s="15">
        <v>6</v>
      </c>
      <c r="B47" s="20" t="s">
        <v>396</v>
      </c>
      <c r="C47" s="15">
        <v>2256.6</v>
      </c>
      <c r="D47" s="27"/>
      <c r="E47" s="28"/>
      <c r="F47" s="28">
        <v>0</v>
      </c>
      <c r="G47" s="29">
        <v>0</v>
      </c>
    </row>
    <row r="48" spans="1:7" ht="15" customHeight="1" x14ac:dyDescent="0.3">
      <c r="A48" s="15">
        <v>7</v>
      </c>
      <c r="B48" s="20" t="s">
        <v>397</v>
      </c>
      <c r="C48" s="15">
        <v>2256.6999999999998</v>
      </c>
      <c r="D48" s="27"/>
      <c r="E48" s="28"/>
      <c r="F48" s="28">
        <v>0</v>
      </c>
      <c r="G48" s="29">
        <v>0</v>
      </c>
    </row>
    <row r="49" spans="1:7" ht="15" customHeight="1" x14ac:dyDescent="0.3">
      <c r="A49" s="15" t="s">
        <v>1</v>
      </c>
      <c r="B49" s="15" t="s">
        <v>185</v>
      </c>
      <c r="C49" s="15" t="s">
        <v>331</v>
      </c>
      <c r="D49" s="27"/>
      <c r="E49" s="28"/>
      <c r="F49" s="28">
        <v>530445811161</v>
      </c>
      <c r="G49" s="29">
        <v>3.6651844961770999E-2</v>
      </c>
    </row>
    <row r="50" spans="1:7" ht="15" customHeight="1" x14ac:dyDescent="0.3">
      <c r="A50" s="14" t="s">
        <v>332</v>
      </c>
      <c r="B50" s="14" t="s">
        <v>69</v>
      </c>
      <c r="C50" s="14" t="s">
        <v>333</v>
      </c>
      <c r="D50" s="30"/>
      <c r="E50" s="31"/>
      <c r="F50" s="31"/>
      <c r="G50" s="32"/>
    </row>
    <row r="51" spans="1:7" ht="15" customHeight="1" x14ac:dyDescent="0.3">
      <c r="A51" s="15" t="s">
        <v>1</v>
      </c>
      <c r="B51" s="15" t="s">
        <v>334</v>
      </c>
      <c r="C51" s="15" t="s">
        <v>335</v>
      </c>
      <c r="D51" s="27"/>
      <c r="E51" s="28"/>
      <c r="F51" s="28">
        <v>3086485094549</v>
      </c>
      <c r="G51" s="29">
        <v>0.213264712025206</v>
      </c>
    </row>
    <row r="52" spans="1:7" ht="15" customHeight="1" x14ac:dyDescent="0.3">
      <c r="A52" s="15" t="s">
        <v>71</v>
      </c>
      <c r="B52" s="15" t="s">
        <v>71</v>
      </c>
      <c r="C52" s="15" t="s">
        <v>71</v>
      </c>
      <c r="D52" s="27" t="s">
        <v>71</v>
      </c>
      <c r="E52" s="28" t="s">
        <v>71</v>
      </c>
      <c r="F52" s="28" t="s">
        <v>71</v>
      </c>
      <c r="G52" s="29" t="s">
        <v>71</v>
      </c>
    </row>
    <row r="53" spans="1:7" ht="15" customHeight="1" x14ac:dyDescent="0.3">
      <c r="A53" s="15">
        <v>1.1000000000000001</v>
      </c>
      <c r="B53" s="20" t="s">
        <v>398</v>
      </c>
      <c r="C53" s="15">
        <v>2259.1</v>
      </c>
      <c r="D53" s="27"/>
      <c r="E53" s="28"/>
      <c r="F53" s="28">
        <v>486485094549</v>
      </c>
      <c r="G53" s="29">
        <v>3.3614321927806799E-2</v>
      </c>
    </row>
    <row r="54" spans="1:7" ht="15" customHeight="1" x14ac:dyDescent="0.3">
      <c r="A54" s="15">
        <v>1.2</v>
      </c>
      <c r="B54" s="20" t="s">
        <v>399</v>
      </c>
      <c r="C54" s="15">
        <v>2259.1999999999998</v>
      </c>
      <c r="D54" s="27"/>
      <c r="E54" s="28"/>
      <c r="F54" s="28">
        <v>2600000000000</v>
      </c>
      <c r="G54" s="29">
        <v>0.179650390097399</v>
      </c>
    </row>
    <row r="55" spans="1:7" ht="15" customHeight="1" x14ac:dyDescent="0.3">
      <c r="A55" s="15" t="s">
        <v>1</v>
      </c>
      <c r="B55" s="15" t="s">
        <v>72</v>
      </c>
      <c r="C55" s="15" t="s">
        <v>336</v>
      </c>
      <c r="D55" s="27"/>
      <c r="E55" s="28"/>
      <c r="F55" s="28">
        <v>0</v>
      </c>
      <c r="G55" s="29">
        <v>0</v>
      </c>
    </row>
    <row r="56" spans="1:7" ht="15" customHeight="1" x14ac:dyDescent="0.3">
      <c r="A56" s="15" t="s">
        <v>71</v>
      </c>
      <c r="B56" s="15" t="s">
        <v>71</v>
      </c>
      <c r="C56" s="15" t="s">
        <v>71</v>
      </c>
      <c r="D56" s="27" t="s">
        <v>71</v>
      </c>
      <c r="E56" s="28" t="s">
        <v>71</v>
      </c>
      <c r="F56" s="28" t="s">
        <v>71</v>
      </c>
      <c r="G56" s="29" t="s">
        <v>71</v>
      </c>
    </row>
    <row r="57" spans="1:7" ht="15" customHeight="1" x14ac:dyDescent="0.3">
      <c r="A57" s="15" t="s">
        <v>1</v>
      </c>
      <c r="B57" s="15"/>
      <c r="C57" s="15"/>
      <c r="D57" s="33" t="s">
        <v>1</v>
      </c>
      <c r="E57" s="34" t="s">
        <v>1</v>
      </c>
      <c r="F57" s="34"/>
      <c r="G57" s="29"/>
    </row>
    <row r="58" spans="1:7" ht="15" customHeight="1" x14ac:dyDescent="0.3">
      <c r="A58" s="15">
        <v>3</v>
      </c>
      <c r="B58" s="20" t="s">
        <v>400</v>
      </c>
      <c r="C58" s="15">
        <v>2261.1</v>
      </c>
      <c r="D58" s="33"/>
      <c r="E58" s="34"/>
      <c r="F58" s="34">
        <v>3299981274617</v>
      </c>
      <c r="G58" s="29">
        <v>0.22801650896117501</v>
      </c>
    </row>
    <row r="59" spans="1:7" ht="15" customHeight="1" x14ac:dyDescent="0.3">
      <c r="A59" s="15" t="s">
        <v>1</v>
      </c>
      <c r="B59" s="15" t="s">
        <v>185</v>
      </c>
      <c r="C59" s="15" t="s">
        <v>337</v>
      </c>
      <c r="D59" s="27"/>
      <c r="E59" s="28"/>
      <c r="F59" s="28">
        <v>6386466369166</v>
      </c>
      <c r="G59" s="29">
        <v>0.44128122098638101</v>
      </c>
    </row>
    <row r="60" spans="1:7" ht="15" customHeight="1" x14ac:dyDescent="0.3">
      <c r="A60" s="14" t="s">
        <v>165</v>
      </c>
      <c r="B60" s="14" t="s">
        <v>338</v>
      </c>
      <c r="C60" s="14" t="s">
        <v>339</v>
      </c>
      <c r="D60" s="30"/>
      <c r="E60" s="31"/>
      <c r="F60" s="31">
        <v>14472554156940</v>
      </c>
      <c r="G60" s="32">
        <v>1</v>
      </c>
    </row>
    <row r="61" spans="1:7" ht="15.6" x14ac:dyDescent="0.3">
      <c r="A61" s="16" t="s">
        <v>1</v>
      </c>
      <c r="B61" s="16" t="s">
        <v>1</v>
      </c>
      <c r="C61" s="16" t="s">
        <v>1</v>
      </c>
      <c r="D61" s="17" t="s">
        <v>1</v>
      </c>
      <c r="E61" s="17" t="s">
        <v>1</v>
      </c>
      <c r="F61" s="17" t="s">
        <v>1</v>
      </c>
      <c r="G61" s="17" t="s">
        <v>1</v>
      </c>
    </row>
  </sheetData>
  <mergeCells count="1">
    <mergeCell ref="B2:G2"/>
  </mergeCells>
  <pageMargins left="0.75" right="0.75" top="1" bottom="1" header="0.5" footer="0.5"/>
  <pageSetup orientation="portrait" horizontalDpi="300" verticalDpi="300" r:id="rId1"/>
  <headerFooter alignWithMargins="0">
    <oddHeader>&amp;L&amp;"Arial"&amp;9&amp;K0078D7 INTERNAL&amp;1#_x000D_</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topLeftCell="G19" workbookViewId="0">
      <selection activeCell="G19" sqref="G19:J20"/>
    </sheetView>
  </sheetViews>
  <sheetFormatPr defaultRowHeight="13.2" x14ac:dyDescent="0.25"/>
  <cols>
    <col min="1" max="1" width="6.77734375" customWidth="1"/>
    <col min="2" max="2" width="47.77734375" customWidth="1"/>
    <col min="3" max="3" width="6.77734375" customWidth="1"/>
    <col min="4" max="6" width="19.5546875" customWidth="1"/>
    <col min="7" max="7" width="14.44140625" customWidth="1"/>
    <col min="8" max="8" width="22.5546875" customWidth="1"/>
    <col min="9" max="9" width="14.44140625" customWidth="1"/>
    <col min="10" max="10" width="23.44140625" customWidth="1"/>
  </cols>
  <sheetData>
    <row r="1" spans="1:10" ht="15" customHeight="1" x14ac:dyDescent="0.25">
      <c r="A1" s="40" t="s">
        <v>10</v>
      </c>
      <c r="B1" s="40" t="s">
        <v>187</v>
      </c>
      <c r="C1" s="40" t="s">
        <v>188</v>
      </c>
      <c r="D1" s="40" t="s">
        <v>189</v>
      </c>
      <c r="E1" s="40" t="s">
        <v>190</v>
      </c>
      <c r="F1" s="40" t="s">
        <v>191</v>
      </c>
      <c r="G1" s="40" t="s">
        <v>192</v>
      </c>
      <c r="H1" s="40"/>
      <c r="I1" s="40" t="s">
        <v>193</v>
      </c>
      <c r="J1" s="40"/>
    </row>
    <row r="2" spans="1:10" ht="15" customHeight="1" x14ac:dyDescent="0.25">
      <c r="A2" s="40"/>
      <c r="B2" s="40"/>
      <c r="C2" s="40"/>
      <c r="D2" s="40"/>
      <c r="E2" s="40"/>
      <c r="F2" s="40"/>
      <c r="G2" s="7" t="s">
        <v>194</v>
      </c>
      <c r="H2" s="7" t="s">
        <v>195</v>
      </c>
      <c r="I2" s="7" t="s">
        <v>194</v>
      </c>
      <c r="J2" s="7" t="s">
        <v>196</v>
      </c>
    </row>
    <row r="3" spans="1:10" ht="15" customHeight="1" x14ac:dyDescent="0.3">
      <c r="A3" s="5" t="s">
        <v>13</v>
      </c>
      <c r="B3" s="5" t="s">
        <v>197</v>
      </c>
      <c r="C3" s="5" t="s">
        <v>1</v>
      </c>
      <c r="D3" s="5" t="s">
        <v>1</v>
      </c>
      <c r="E3" s="5" t="s">
        <v>1</v>
      </c>
      <c r="F3" s="5" t="s">
        <v>1</v>
      </c>
      <c r="G3" s="5" t="s">
        <v>1</v>
      </c>
      <c r="H3" s="10"/>
      <c r="I3" s="5" t="s">
        <v>1</v>
      </c>
      <c r="J3" s="10"/>
    </row>
    <row r="4" spans="1:10" ht="15" customHeight="1" x14ac:dyDescent="0.3">
      <c r="A4" s="5" t="s">
        <v>71</v>
      </c>
      <c r="B4" s="5" t="s">
        <v>71</v>
      </c>
      <c r="C4" s="5" t="s">
        <v>71</v>
      </c>
      <c r="D4" s="5" t="s">
        <v>71</v>
      </c>
      <c r="E4" s="5" t="s">
        <v>71</v>
      </c>
      <c r="F4" s="5" t="s">
        <v>71</v>
      </c>
      <c r="G4" s="5" t="s">
        <v>71</v>
      </c>
      <c r="H4" s="10" t="s">
        <v>71</v>
      </c>
      <c r="I4" s="5" t="s">
        <v>71</v>
      </c>
      <c r="J4" s="10"/>
    </row>
    <row r="5" spans="1:10" ht="15" customHeight="1" x14ac:dyDescent="0.3">
      <c r="A5" s="5"/>
      <c r="B5" s="5"/>
      <c r="C5" s="5" t="s">
        <v>1</v>
      </c>
      <c r="D5" s="5" t="s">
        <v>1</v>
      </c>
      <c r="E5" s="5" t="s">
        <v>1</v>
      </c>
      <c r="F5" s="5" t="s">
        <v>1</v>
      </c>
      <c r="G5" s="5" t="s">
        <v>1</v>
      </c>
      <c r="H5" s="10" t="s">
        <v>1</v>
      </c>
      <c r="I5" s="5" t="s">
        <v>1</v>
      </c>
      <c r="J5" s="10"/>
    </row>
    <row r="6" spans="1:10" ht="15" customHeight="1" x14ac:dyDescent="0.3">
      <c r="A6" s="8" t="s">
        <v>63</v>
      </c>
      <c r="B6" s="8" t="s">
        <v>198</v>
      </c>
      <c r="C6" s="8" t="s">
        <v>1</v>
      </c>
      <c r="D6" s="8" t="s">
        <v>1</v>
      </c>
      <c r="E6" s="8" t="s">
        <v>1</v>
      </c>
      <c r="F6" s="8" t="s">
        <v>1</v>
      </c>
      <c r="G6" s="8"/>
      <c r="H6" s="19">
        <v>0</v>
      </c>
      <c r="I6" s="8"/>
      <c r="J6" s="19">
        <v>0</v>
      </c>
    </row>
    <row r="7" spans="1:10" ht="15" customHeight="1" x14ac:dyDescent="0.3">
      <c r="A7" s="5" t="s">
        <v>16</v>
      </c>
      <c r="B7" s="5" t="s">
        <v>199</v>
      </c>
      <c r="C7" s="5" t="s">
        <v>1</v>
      </c>
      <c r="D7" s="5" t="s">
        <v>1</v>
      </c>
      <c r="E7" s="5" t="s">
        <v>1</v>
      </c>
      <c r="F7" s="5" t="s">
        <v>1</v>
      </c>
      <c r="G7" s="5" t="s">
        <v>1</v>
      </c>
      <c r="H7" s="10" t="s">
        <v>1</v>
      </c>
      <c r="I7" s="5" t="s">
        <v>1</v>
      </c>
      <c r="J7" s="10"/>
    </row>
    <row r="8" spans="1:10" ht="15" customHeight="1" x14ac:dyDescent="0.3">
      <c r="A8" s="5" t="s">
        <v>71</v>
      </c>
      <c r="B8" s="5" t="s">
        <v>71</v>
      </c>
      <c r="C8" s="5" t="s">
        <v>71</v>
      </c>
      <c r="D8" s="5" t="s">
        <v>71</v>
      </c>
      <c r="E8" s="5" t="s">
        <v>71</v>
      </c>
      <c r="F8" s="5" t="s">
        <v>71</v>
      </c>
      <c r="G8" s="5" t="s">
        <v>71</v>
      </c>
      <c r="H8" s="10" t="s">
        <v>71</v>
      </c>
      <c r="I8" s="5" t="s">
        <v>71</v>
      </c>
      <c r="J8" s="10"/>
    </row>
    <row r="9" spans="1:10" ht="15" customHeight="1" x14ac:dyDescent="0.3">
      <c r="A9" s="5"/>
      <c r="B9" s="5"/>
      <c r="C9" s="5" t="s">
        <v>1</v>
      </c>
      <c r="D9" s="5" t="s">
        <v>1</v>
      </c>
      <c r="E9" s="5" t="s">
        <v>1</v>
      </c>
      <c r="F9" s="5" t="s">
        <v>1</v>
      </c>
      <c r="G9" s="5" t="s">
        <v>1</v>
      </c>
      <c r="H9" s="10" t="s">
        <v>1</v>
      </c>
      <c r="I9" s="5" t="s">
        <v>1</v>
      </c>
      <c r="J9" s="10"/>
    </row>
    <row r="10" spans="1:10" ht="15" customHeight="1" x14ac:dyDescent="0.3">
      <c r="A10" s="8" t="s">
        <v>101</v>
      </c>
      <c r="B10" s="8" t="s">
        <v>200</v>
      </c>
      <c r="C10" s="8" t="s">
        <v>1</v>
      </c>
      <c r="D10" s="8" t="s">
        <v>1</v>
      </c>
      <c r="E10" s="8" t="s">
        <v>1</v>
      </c>
      <c r="F10" s="8" t="s">
        <v>1</v>
      </c>
      <c r="G10" s="8"/>
      <c r="H10" s="19">
        <v>0</v>
      </c>
      <c r="I10" s="8"/>
      <c r="J10" s="19">
        <v>0</v>
      </c>
    </row>
    <row r="11" spans="1:10" ht="15" customHeight="1" x14ac:dyDescent="0.3">
      <c r="A11" s="8" t="s">
        <v>201</v>
      </c>
      <c r="B11" s="8" t="s">
        <v>202</v>
      </c>
      <c r="C11" s="8" t="s">
        <v>1</v>
      </c>
      <c r="D11" s="8" t="s">
        <v>1</v>
      </c>
      <c r="E11" s="8" t="s">
        <v>1</v>
      </c>
      <c r="F11" s="8" t="s">
        <v>1</v>
      </c>
      <c r="G11" s="8"/>
      <c r="H11" s="19">
        <v>0</v>
      </c>
      <c r="I11" s="8"/>
      <c r="J11" s="19">
        <v>0</v>
      </c>
    </row>
    <row r="12" spans="1:10" ht="15" customHeight="1" x14ac:dyDescent="0.3">
      <c r="A12" s="5" t="s">
        <v>19</v>
      </c>
      <c r="B12" s="5" t="s">
        <v>203</v>
      </c>
      <c r="C12" s="5" t="s">
        <v>1</v>
      </c>
      <c r="D12" s="5" t="s">
        <v>1</v>
      </c>
      <c r="E12" s="5" t="s">
        <v>1</v>
      </c>
      <c r="F12" s="5" t="s">
        <v>1</v>
      </c>
      <c r="G12" s="5" t="s">
        <v>1</v>
      </c>
      <c r="H12" s="10" t="s">
        <v>1</v>
      </c>
      <c r="I12" s="5" t="s">
        <v>1</v>
      </c>
      <c r="J12" s="10"/>
    </row>
    <row r="13" spans="1:10" ht="15" customHeight="1" x14ac:dyDescent="0.3">
      <c r="A13" s="5" t="s">
        <v>71</v>
      </c>
      <c r="B13" s="5" t="s">
        <v>71</v>
      </c>
      <c r="C13" s="5" t="s">
        <v>71</v>
      </c>
      <c r="D13" s="5" t="s">
        <v>71</v>
      </c>
      <c r="E13" s="5" t="s">
        <v>71</v>
      </c>
      <c r="F13" s="5" t="s">
        <v>71</v>
      </c>
      <c r="G13" s="5" t="s">
        <v>71</v>
      </c>
      <c r="H13" s="10" t="s">
        <v>71</v>
      </c>
      <c r="I13" s="5" t="s">
        <v>71</v>
      </c>
      <c r="J13" s="10"/>
    </row>
    <row r="14" spans="1:10" ht="15" customHeight="1" x14ac:dyDescent="0.3">
      <c r="A14" s="5"/>
      <c r="B14" s="5"/>
      <c r="C14" s="5" t="s">
        <v>1</v>
      </c>
      <c r="D14" s="5" t="s">
        <v>1</v>
      </c>
      <c r="E14" s="5" t="s">
        <v>1</v>
      </c>
      <c r="F14" s="5" t="s">
        <v>1</v>
      </c>
      <c r="G14" s="5" t="s">
        <v>1</v>
      </c>
      <c r="H14" s="10" t="s">
        <v>1</v>
      </c>
      <c r="I14" s="5" t="s">
        <v>1</v>
      </c>
      <c r="J14" s="10"/>
    </row>
    <row r="15" spans="1:10" ht="15" customHeight="1" x14ac:dyDescent="0.3">
      <c r="A15" s="8" t="s">
        <v>149</v>
      </c>
      <c r="B15" s="8" t="s">
        <v>204</v>
      </c>
      <c r="C15" s="8" t="s">
        <v>1</v>
      </c>
      <c r="D15" s="8" t="s">
        <v>1</v>
      </c>
      <c r="E15" s="8" t="s">
        <v>1</v>
      </c>
      <c r="F15" s="8" t="s">
        <v>1</v>
      </c>
      <c r="G15" s="8"/>
      <c r="H15" s="19">
        <v>0</v>
      </c>
      <c r="I15" s="8"/>
      <c r="J15" s="19">
        <v>0</v>
      </c>
    </row>
    <row r="16" spans="1:10" ht="15" customHeight="1" x14ac:dyDescent="0.3">
      <c r="A16" s="5" t="s">
        <v>22</v>
      </c>
      <c r="B16" s="5" t="s">
        <v>205</v>
      </c>
      <c r="C16" s="5" t="s">
        <v>1</v>
      </c>
      <c r="D16" s="5" t="s">
        <v>1</v>
      </c>
      <c r="E16" s="5" t="s">
        <v>1</v>
      </c>
      <c r="F16" s="5" t="s">
        <v>1</v>
      </c>
      <c r="G16" s="5" t="s">
        <v>1</v>
      </c>
      <c r="H16" s="10" t="s">
        <v>1</v>
      </c>
      <c r="I16" s="5" t="s">
        <v>1</v>
      </c>
      <c r="J16" s="10"/>
    </row>
    <row r="17" spans="1:10" ht="15" customHeight="1" x14ac:dyDescent="0.3">
      <c r="A17" s="5" t="s">
        <v>71</v>
      </c>
      <c r="B17" s="5" t="s">
        <v>71</v>
      </c>
      <c r="C17" s="5" t="s">
        <v>71</v>
      </c>
      <c r="D17" s="5" t="s">
        <v>71</v>
      </c>
      <c r="E17" s="5" t="s">
        <v>71</v>
      </c>
      <c r="F17" s="5" t="s">
        <v>71</v>
      </c>
      <c r="G17" s="5" t="s">
        <v>71</v>
      </c>
      <c r="H17" s="10" t="s">
        <v>71</v>
      </c>
      <c r="I17" s="5" t="s">
        <v>71</v>
      </c>
      <c r="J17" s="10"/>
    </row>
    <row r="18" spans="1:10" ht="15" customHeight="1" x14ac:dyDescent="0.3">
      <c r="A18" s="5"/>
      <c r="B18" s="5"/>
      <c r="C18" s="5" t="s">
        <v>1</v>
      </c>
      <c r="D18" s="5" t="s">
        <v>1</v>
      </c>
      <c r="E18" s="5" t="s">
        <v>1</v>
      </c>
      <c r="F18" s="5" t="s">
        <v>1</v>
      </c>
      <c r="G18" s="5" t="s">
        <v>1</v>
      </c>
      <c r="H18" s="10" t="s">
        <v>1</v>
      </c>
      <c r="I18" s="5" t="s">
        <v>1</v>
      </c>
      <c r="J18" s="10"/>
    </row>
    <row r="19" spans="1:10" ht="15" customHeight="1" x14ac:dyDescent="0.3">
      <c r="A19" s="8" t="s">
        <v>152</v>
      </c>
      <c r="B19" s="8" t="s">
        <v>206</v>
      </c>
      <c r="C19" s="8" t="s">
        <v>1</v>
      </c>
      <c r="D19" s="8" t="s">
        <v>1</v>
      </c>
      <c r="E19" s="8" t="s">
        <v>1</v>
      </c>
      <c r="F19" s="8" t="s">
        <v>1</v>
      </c>
      <c r="G19" s="8"/>
      <c r="H19" s="19">
        <v>0</v>
      </c>
      <c r="I19" s="8"/>
      <c r="J19" s="19">
        <v>0</v>
      </c>
    </row>
    <row r="20" spans="1:10" ht="15" customHeight="1" x14ac:dyDescent="0.3">
      <c r="A20" s="8" t="s">
        <v>207</v>
      </c>
      <c r="B20" s="8" t="s">
        <v>208</v>
      </c>
      <c r="C20" s="8" t="s">
        <v>1</v>
      </c>
      <c r="D20" s="8" t="s">
        <v>1</v>
      </c>
      <c r="E20" s="8" t="s">
        <v>1</v>
      </c>
      <c r="F20" s="8" t="s">
        <v>1</v>
      </c>
      <c r="G20" s="8"/>
      <c r="H20" s="19">
        <v>0</v>
      </c>
      <c r="I20" s="8"/>
      <c r="J20" s="19">
        <v>0</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E31"/>
  <sheetViews>
    <sheetView tabSelected="1" workbookViewId="0">
      <selection activeCell="D2" sqref="D2:E30"/>
    </sheetView>
  </sheetViews>
  <sheetFormatPr defaultRowHeight="13.2" x14ac:dyDescent="0.25"/>
  <cols>
    <col min="1" max="1" width="6.77734375" customWidth="1"/>
    <col min="2" max="2" width="55" customWidth="1"/>
    <col min="3" max="3" width="10.44140625" customWidth="1"/>
    <col min="4" max="4" width="26.44140625" customWidth="1"/>
    <col min="5" max="5" width="37.77734375" customWidth="1"/>
  </cols>
  <sheetData>
    <row r="1" spans="1:5" ht="15" customHeight="1" x14ac:dyDescent="0.25">
      <c r="A1" s="7" t="s">
        <v>10</v>
      </c>
      <c r="B1" s="7" t="s">
        <v>122</v>
      </c>
      <c r="C1" s="7" t="s">
        <v>59</v>
      </c>
      <c r="D1" s="7" t="s">
        <v>209</v>
      </c>
      <c r="E1" s="7" t="s">
        <v>210</v>
      </c>
    </row>
    <row r="2" spans="1:5" ht="15" customHeight="1" x14ac:dyDescent="0.3">
      <c r="A2" s="8" t="s">
        <v>63</v>
      </c>
      <c r="B2" s="8" t="s">
        <v>211</v>
      </c>
      <c r="C2" s="8" t="s">
        <v>186</v>
      </c>
      <c r="D2" s="21"/>
      <c r="E2" s="21"/>
    </row>
    <row r="3" spans="1:5" ht="15" customHeight="1" x14ac:dyDescent="0.3">
      <c r="A3" s="5" t="s">
        <v>13</v>
      </c>
      <c r="B3" s="5" t="s">
        <v>212</v>
      </c>
      <c r="C3" s="5" t="s">
        <v>213</v>
      </c>
      <c r="D3" s="26">
        <v>1.22309209340241E-2</v>
      </c>
      <c r="E3" s="26">
        <v>1.18363824155225E-2</v>
      </c>
    </row>
    <row r="4" spans="1:5" ht="15" customHeight="1" x14ac:dyDescent="0.3">
      <c r="A4" s="5" t="s">
        <v>16</v>
      </c>
      <c r="B4" s="5" t="s">
        <v>214</v>
      </c>
      <c r="C4" s="5" t="s">
        <v>215</v>
      </c>
      <c r="D4" s="26">
        <v>7.3013703544202004E-4</v>
      </c>
      <c r="E4" s="26">
        <v>6.7290944643454695E-4</v>
      </c>
    </row>
    <row r="5" spans="1:5" ht="15" customHeight="1" x14ac:dyDescent="0.3">
      <c r="A5" s="5" t="s">
        <v>19</v>
      </c>
      <c r="B5" s="5" t="s">
        <v>216</v>
      </c>
      <c r="C5" s="5" t="s">
        <v>217</v>
      </c>
      <c r="D5" s="26">
        <v>4.7564977871038201E-4</v>
      </c>
      <c r="E5" s="26">
        <v>4.6181202924196597E-4</v>
      </c>
    </row>
    <row r="6" spans="1:5" ht="15" customHeight="1" x14ac:dyDescent="0.3">
      <c r="A6" s="5" t="s">
        <v>22</v>
      </c>
      <c r="B6" s="5" t="s">
        <v>218</v>
      </c>
      <c r="C6" s="5" t="s">
        <v>219</v>
      </c>
      <c r="D6" s="26">
        <v>9.7473060422346793E-6</v>
      </c>
      <c r="E6" s="26">
        <v>0</v>
      </c>
    </row>
    <row r="7" spans="1:5" ht="15" customHeight="1" x14ac:dyDescent="0.3">
      <c r="A7" s="5" t="s">
        <v>25</v>
      </c>
      <c r="B7" s="5" t="s">
        <v>220</v>
      </c>
      <c r="C7" s="5" t="s">
        <v>221</v>
      </c>
      <c r="D7" s="23"/>
      <c r="E7" s="23"/>
    </row>
    <row r="8" spans="1:5" ht="15" customHeight="1" x14ac:dyDescent="0.3">
      <c r="A8" s="5" t="s">
        <v>28</v>
      </c>
      <c r="B8" s="5" t="s">
        <v>222</v>
      </c>
      <c r="C8" s="5" t="s">
        <v>223</v>
      </c>
      <c r="D8" s="23"/>
      <c r="E8" s="23"/>
    </row>
    <row r="9" spans="1:5" ht="15" customHeight="1" x14ac:dyDescent="0.3">
      <c r="A9" s="5" t="s">
        <v>31</v>
      </c>
      <c r="B9" s="5" t="s">
        <v>224</v>
      </c>
      <c r="C9" s="5" t="s">
        <v>225</v>
      </c>
      <c r="D9" s="26">
        <v>5.0541585013750702E-5</v>
      </c>
      <c r="E9" s="26">
        <v>5.1320233543205103E-5</v>
      </c>
    </row>
    <row r="10" spans="1:5" ht="15" customHeight="1" x14ac:dyDescent="0.3">
      <c r="A10" s="5" t="s">
        <v>34</v>
      </c>
      <c r="B10" s="5" t="s">
        <v>226</v>
      </c>
      <c r="C10" s="5" t="s">
        <v>227</v>
      </c>
      <c r="D10" s="26">
        <v>1.3574292015521801E-2</v>
      </c>
      <c r="E10" s="26">
        <v>1.3039313955736201E-2</v>
      </c>
    </row>
    <row r="11" spans="1:5" ht="15" customHeight="1" x14ac:dyDescent="0.3">
      <c r="A11" s="5" t="s">
        <v>37</v>
      </c>
      <c r="B11" s="5" t="s">
        <v>228</v>
      </c>
      <c r="C11" s="5" t="s">
        <v>229</v>
      </c>
      <c r="D11" s="26">
        <v>1.37757665217655</v>
      </c>
      <c r="E11" s="26">
        <v>0.53552971142565797</v>
      </c>
    </row>
    <row r="12" spans="1:5" ht="15" customHeight="1" x14ac:dyDescent="0.3">
      <c r="A12" s="5" t="s">
        <v>40</v>
      </c>
      <c r="B12" s="5" t="s">
        <v>230</v>
      </c>
      <c r="C12" s="5" t="s">
        <v>223</v>
      </c>
      <c r="D12" s="23"/>
      <c r="E12" s="23"/>
    </row>
    <row r="13" spans="1:5" ht="15" customHeight="1" x14ac:dyDescent="0.3">
      <c r="A13" s="8" t="s">
        <v>101</v>
      </c>
      <c r="B13" s="8" t="s">
        <v>231</v>
      </c>
      <c r="C13" s="8" t="s">
        <v>232</v>
      </c>
      <c r="D13" s="21"/>
      <c r="E13" s="21"/>
    </row>
    <row r="14" spans="1:5" ht="15" customHeight="1" x14ac:dyDescent="0.3">
      <c r="A14" s="5" t="s">
        <v>13</v>
      </c>
      <c r="B14" s="5" t="s">
        <v>233</v>
      </c>
      <c r="C14" s="5" t="s">
        <v>234</v>
      </c>
      <c r="D14" s="23">
        <v>6811367258600</v>
      </c>
      <c r="E14" s="23">
        <v>6734238893300</v>
      </c>
    </row>
    <row r="15" spans="1:5" ht="15" customHeight="1" x14ac:dyDescent="0.3">
      <c r="A15" s="5"/>
      <c r="B15" s="5" t="s">
        <v>235</v>
      </c>
      <c r="C15" s="5" t="s">
        <v>236</v>
      </c>
      <c r="D15" s="23">
        <v>6811367258600</v>
      </c>
      <c r="E15" s="23">
        <v>6734238893300</v>
      </c>
    </row>
    <row r="16" spans="1:5" ht="15" customHeight="1" x14ac:dyDescent="0.3">
      <c r="A16" s="5"/>
      <c r="B16" s="5" t="s">
        <v>237</v>
      </c>
      <c r="C16" s="5" t="s">
        <v>238</v>
      </c>
      <c r="D16" s="23">
        <v>681136725.86000001</v>
      </c>
      <c r="E16" s="23">
        <v>673423889.33000004</v>
      </c>
    </row>
    <row r="17" spans="1:5" ht="15" customHeight="1" x14ac:dyDescent="0.3">
      <c r="A17" s="5" t="s">
        <v>16</v>
      </c>
      <c r="B17" s="5" t="s">
        <v>239</v>
      </c>
      <c r="C17" s="5" t="s">
        <v>240</v>
      </c>
      <c r="D17" s="23">
        <v>127479497800</v>
      </c>
      <c r="E17" s="23">
        <v>77128365300</v>
      </c>
    </row>
    <row r="18" spans="1:5" ht="15" customHeight="1" x14ac:dyDescent="0.3">
      <c r="A18" s="5"/>
      <c r="B18" s="5" t="s">
        <v>241</v>
      </c>
      <c r="C18" s="5" t="s">
        <v>242</v>
      </c>
      <c r="D18" s="23">
        <v>95617889.659999996</v>
      </c>
      <c r="E18" s="23">
        <v>103811397.2</v>
      </c>
    </row>
    <row r="19" spans="1:5" ht="15" customHeight="1" x14ac:dyDescent="0.3">
      <c r="A19" s="5"/>
      <c r="B19" s="5" t="s">
        <v>243</v>
      </c>
      <c r="C19" s="5" t="s">
        <v>244</v>
      </c>
      <c r="D19" s="23">
        <v>956178896600</v>
      </c>
      <c r="E19" s="23">
        <v>1038113972000</v>
      </c>
    </row>
    <row r="20" spans="1:5" ht="15" customHeight="1" x14ac:dyDescent="0.3">
      <c r="A20" s="5"/>
      <c r="B20" s="5" t="s">
        <v>245</v>
      </c>
      <c r="C20" s="5" t="s">
        <v>246</v>
      </c>
      <c r="D20" s="23">
        <v>-82869939.879999995</v>
      </c>
      <c r="E20" s="23">
        <v>-96098560.670000002</v>
      </c>
    </row>
    <row r="21" spans="1:5" ht="15" customHeight="1" x14ac:dyDescent="0.3">
      <c r="A21" s="5"/>
      <c r="B21" s="5" t="s">
        <v>247</v>
      </c>
      <c r="C21" s="5" t="s">
        <v>248</v>
      </c>
      <c r="D21" s="23">
        <v>-828699398800</v>
      </c>
      <c r="E21" s="23">
        <v>-960985606700</v>
      </c>
    </row>
    <row r="22" spans="1:5" ht="15" customHeight="1" x14ac:dyDescent="0.3">
      <c r="A22" s="5" t="s">
        <v>19</v>
      </c>
      <c r="B22" s="5" t="s">
        <v>249</v>
      </c>
      <c r="C22" s="5" t="s">
        <v>250</v>
      </c>
      <c r="D22" s="23">
        <v>6938846756400</v>
      </c>
      <c r="E22" s="23">
        <v>6811367258600</v>
      </c>
    </row>
    <row r="23" spans="1:5" ht="15" customHeight="1" x14ac:dyDescent="0.3">
      <c r="A23" s="5"/>
      <c r="B23" s="5" t="s">
        <v>251</v>
      </c>
      <c r="C23" s="5" t="s">
        <v>252</v>
      </c>
      <c r="D23" s="23">
        <v>6938846756400</v>
      </c>
      <c r="E23" s="23">
        <v>6811367258600</v>
      </c>
    </row>
    <row r="24" spans="1:5" ht="15" customHeight="1" x14ac:dyDescent="0.3">
      <c r="A24" s="5"/>
      <c r="B24" s="5" t="s">
        <v>253</v>
      </c>
      <c r="C24" s="5" t="s">
        <v>254</v>
      </c>
      <c r="D24" s="23">
        <v>693884675.63999999</v>
      </c>
      <c r="E24" s="23">
        <v>681136725.86000001</v>
      </c>
    </row>
    <row r="25" spans="1:5" ht="15" customHeight="1" x14ac:dyDescent="0.3">
      <c r="A25" s="5" t="s">
        <v>22</v>
      </c>
      <c r="B25" s="5" t="s">
        <v>255</v>
      </c>
      <c r="C25" s="5" t="s">
        <v>256</v>
      </c>
      <c r="D25" s="26">
        <v>9.0380004346048995E-6</v>
      </c>
      <c r="E25" s="26">
        <v>9.2071529281905206E-6</v>
      </c>
    </row>
    <row r="26" spans="1:5" ht="15" customHeight="1" x14ac:dyDescent="0.3">
      <c r="A26" s="5" t="s">
        <v>25</v>
      </c>
      <c r="B26" s="5" t="s">
        <v>257</v>
      </c>
      <c r="C26" s="5" t="s">
        <v>258</v>
      </c>
      <c r="D26" s="26">
        <v>2.8000000000000001E-2</v>
      </c>
      <c r="E26" s="26">
        <v>2.92E-2</v>
      </c>
    </row>
    <row r="27" spans="1:5" ht="15" customHeight="1" x14ac:dyDescent="0.3">
      <c r="A27" s="5" t="s">
        <v>28</v>
      </c>
      <c r="B27" s="5" t="s">
        <v>259</v>
      </c>
      <c r="C27" s="5" t="s">
        <v>260</v>
      </c>
      <c r="D27" s="26">
        <v>5.4000000000000003E-3</v>
      </c>
      <c r="E27" s="26">
        <v>5.7999999999999996E-3</v>
      </c>
    </row>
    <row r="28" spans="1:5" ht="15" customHeight="1" x14ac:dyDescent="0.3">
      <c r="A28" s="5" t="s">
        <v>31</v>
      </c>
      <c r="B28" s="5" t="s">
        <v>261</v>
      </c>
      <c r="C28" s="5" t="s">
        <v>262</v>
      </c>
      <c r="D28" s="23">
        <v>37174</v>
      </c>
      <c r="E28" s="23">
        <v>36963</v>
      </c>
    </row>
    <row r="29" spans="1:5" ht="15" customHeight="1" x14ac:dyDescent="0.3">
      <c r="A29" s="5" t="s">
        <v>34</v>
      </c>
      <c r="B29" s="5" t="s">
        <v>263</v>
      </c>
      <c r="C29" s="5" t="s">
        <v>264</v>
      </c>
      <c r="D29" s="25">
        <v>19778.68</v>
      </c>
      <c r="E29" s="25">
        <v>20771.66</v>
      </c>
    </row>
    <row r="30" spans="1:5" ht="15" customHeight="1" x14ac:dyDescent="0.3">
      <c r="A30" s="5" t="s">
        <v>37</v>
      </c>
      <c r="B30" s="5" t="s">
        <v>265</v>
      </c>
      <c r="C30" s="5" t="s">
        <v>266</v>
      </c>
      <c r="D30" s="23"/>
      <c r="E30" s="23"/>
    </row>
    <row r="31" spans="1:5" ht="15" customHeight="1" x14ac:dyDescent="0.3">
      <c r="A31" s="9" t="s">
        <v>267</v>
      </c>
      <c r="B31" s="9" t="s">
        <v>267</v>
      </c>
      <c r="C31" s="9" t="s">
        <v>267</v>
      </c>
      <c r="D31" s="9" t="s">
        <v>267</v>
      </c>
      <c r="E31" s="9" t="s">
        <v>267</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3.2" x14ac:dyDescent="0.25"/>
  <cols>
    <col min="1" max="1" width="6.77734375" customWidth="1"/>
    <col min="2" max="2" width="38.44140625" customWidth="1"/>
    <col min="3" max="3" width="24.5546875" customWidth="1"/>
    <col min="4" max="4" width="18.44140625" customWidth="1"/>
    <col min="5" max="5" width="16.44140625" customWidth="1"/>
    <col min="6" max="6" width="21" customWidth="1"/>
  </cols>
  <sheetData>
    <row r="1" spans="1:6" ht="15" customHeight="1" x14ac:dyDescent="0.25">
      <c r="A1" s="40" t="s">
        <v>10</v>
      </c>
      <c r="B1" s="40" t="s">
        <v>268</v>
      </c>
      <c r="C1" s="40" t="s">
        <v>269</v>
      </c>
      <c r="D1" s="40" t="s">
        <v>270</v>
      </c>
      <c r="E1" s="40"/>
      <c r="F1" s="40"/>
    </row>
    <row r="2" spans="1:6" ht="15" customHeight="1" x14ac:dyDescent="0.25">
      <c r="A2" s="40"/>
      <c r="B2" s="40"/>
      <c r="C2" s="40"/>
      <c r="D2" s="7" t="s">
        <v>271</v>
      </c>
      <c r="E2" s="7" t="s">
        <v>272</v>
      </c>
      <c r="F2" s="7" t="s">
        <v>273</v>
      </c>
    </row>
    <row r="3" spans="1:6" ht="15" customHeight="1" x14ac:dyDescent="0.3">
      <c r="A3" s="8" t="s">
        <v>63</v>
      </c>
      <c r="B3" s="8" t="s">
        <v>274</v>
      </c>
      <c r="C3" s="8"/>
      <c r="D3" s="8"/>
      <c r="E3" s="8"/>
      <c r="F3" s="8"/>
    </row>
    <row r="4" spans="1:6" ht="15" customHeight="1" x14ac:dyDescent="0.3">
      <c r="A4" s="5" t="s">
        <v>71</v>
      </c>
      <c r="B4" s="5" t="s">
        <v>71</v>
      </c>
      <c r="C4" s="5" t="s">
        <v>71</v>
      </c>
      <c r="D4" s="5" t="s">
        <v>71</v>
      </c>
      <c r="E4" s="5" t="s">
        <v>71</v>
      </c>
      <c r="F4" s="5" t="s">
        <v>71</v>
      </c>
    </row>
    <row r="5" spans="1:6" ht="15" customHeight="1" x14ac:dyDescent="0.3">
      <c r="A5" s="5"/>
      <c r="B5" s="5"/>
      <c r="C5" s="5" t="s">
        <v>1</v>
      </c>
      <c r="D5" s="5" t="s">
        <v>1</v>
      </c>
      <c r="E5" s="5" t="s">
        <v>1</v>
      </c>
      <c r="F5" s="5" t="s">
        <v>1</v>
      </c>
    </row>
    <row r="6" spans="1:6" ht="15" customHeight="1" x14ac:dyDescent="0.3">
      <c r="A6" s="8" t="s">
        <v>101</v>
      </c>
      <c r="B6" s="8" t="s">
        <v>275</v>
      </c>
      <c r="C6" s="8"/>
      <c r="D6" s="8"/>
      <c r="E6" s="8"/>
      <c r="F6" s="8"/>
    </row>
    <row r="7" spans="1:6" ht="15" customHeight="1" x14ac:dyDescent="0.3">
      <c r="A7" s="5" t="s">
        <v>71</v>
      </c>
      <c r="B7" s="5" t="s">
        <v>71</v>
      </c>
      <c r="C7" s="5" t="s">
        <v>71</v>
      </c>
      <c r="D7" s="5" t="s">
        <v>71</v>
      </c>
      <c r="E7" s="5" t="s">
        <v>71</v>
      </c>
      <c r="F7" s="5" t="s">
        <v>71</v>
      </c>
    </row>
    <row r="8" spans="1:6" ht="15" customHeight="1" x14ac:dyDescent="0.3">
      <c r="A8" s="5"/>
      <c r="B8" s="5"/>
      <c r="C8" s="5" t="s">
        <v>1</v>
      </c>
      <c r="D8" s="5" t="s">
        <v>1</v>
      </c>
      <c r="E8" s="5" t="s">
        <v>1</v>
      </c>
      <c r="F8" s="5" t="s">
        <v>1</v>
      </c>
    </row>
    <row r="9" spans="1:6" ht="15" customHeight="1" x14ac:dyDescent="0.3">
      <c r="A9" s="8" t="s">
        <v>149</v>
      </c>
      <c r="B9" s="8" t="s">
        <v>276</v>
      </c>
      <c r="C9" s="8"/>
      <c r="D9" s="8"/>
      <c r="E9" s="8"/>
      <c r="F9" s="8"/>
    </row>
    <row r="10" spans="1:6" ht="15" customHeight="1" x14ac:dyDescent="0.3">
      <c r="A10" s="5" t="s">
        <v>71</v>
      </c>
      <c r="B10" s="5" t="s">
        <v>71</v>
      </c>
      <c r="C10" s="5" t="s">
        <v>71</v>
      </c>
      <c r="D10" s="5" t="s">
        <v>71</v>
      </c>
      <c r="E10" s="5" t="s">
        <v>71</v>
      </c>
      <c r="F10" s="5" t="s">
        <v>71</v>
      </c>
    </row>
    <row r="11" spans="1:6" ht="15" customHeight="1" x14ac:dyDescent="0.3">
      <c r="A11" s="5"/>
      <c r="B11" s="5"/>
      <c r="C11" s="5" t="s">
        <v>1</v>
      </c>
      <c r="D11" s="5" t="s">
        <v>1</v>
      </c>
      <c r="E11" s="5" t="s">
        <v>1</v>
      </c>
      <c r="F11" s="5" t="s">
        <v>1</v>
      </c>
    </row>
    <row r="12" spans="1:6" ht="15" customHeight="1" x14ac:dyDescent="0.3">
      <c r="A12" s="8" t="s">
        <v>152</v>
      </c>
      <c r="B12" s="8" t="s">
        <v>277</v>
      </c>
      <c r="C12" s="8"/>
      <c r="D12" s="8"/>
      <c r="E12" s="8"/>
      <c r="F12" s="8"/>
    </row>
    <row r="13" spans="1:6" ht="15" customHeight="1" x14ac:dyDescent="0.3">
      <c r="A13" s="5" t="s">
        <v>71</v>
      </c>
      <c r="B13" s="5" t="s">
        <v>71</v>
      </c>
      <c r="C13" s="5" t="s">
        <v>71</v>
      </c>
      <c r="D13" s="5" t="s">
        <v>71</v>
      </c>
      <c r="E13" s="5" t="s">
        <v>71</v>
      </c>
      <c r="F13" s="5" t="s">
        <v>71</v>
      </c>
    </row>
    <row r="14" spans="1:6" ht="15" customHeight="1" x14ac:dyDescent="0.3">
      <c r="A14" s="5" t="s">
        <v>1</v>
      </c>
      <c r="B14" s="5" t="s">
        <v>1</v>
      </c>
      <c r="C14" s="5" t="s">
        <v>1</v>
      </c>
      <c r="D14" s="5" t="s">
        <v>1</v>
      </c>
      <c r="E14" s="5" t="s">
        <v>1</v>
      </c>
      <c r="F14" s="5" t="s">
        <v>1</v>
      </c>
    </row>
    <row r="15" spans="1:6" ht="15" customHeight="1" x14ac:dyDescent="0.3">
      <c r="A15" s="8" t="s">
        <v>159</v>
      </c>
      <c r="B15" s="8" t="s">
        <v>278</v>
      </c>
      <c r="C15" s="8"/>
      <c r="D15" s="8"/>
      <c r="E15" s="8"/>
      <c r="F15" s="8"/>
    </row>
    <row r="16" spans="1:6" ht="15" customHeight="1" x14ac:dyDescent="0.3">
      <c r="A16" s="5" t="s">
        <v>71</v>
      </c>
      <c r="B16" s="5" t="s">
        <v>71</v>
      </c>
      <c r="C16" s="5" t="s">
        <v>71</v>
      </c>
      <c r="D16" s="5" t="s">
        <v>71</v>
      </c>
      <c r="E16" s="5" t="s">
        <v>71</v>
      </c>
      <c r="F16" s="5" t="s">
        <v>71</v>
      </c>
    </row>
    <row r="17" spans="1:6" ht="15" customHeight="1" x14ac:dyDescent="0.3">
      <c r="A17" s="5" t="s">
        <v>1</v>
      </c>
      <c r="B17" s="5" t="s">
        <v>1</v>
      </c>
      <c r="C17" s="5" t="s">
        <v>1</v>
      </c>
      <c r="D17" s="5" t="s">
        <v>1</v>
      </c>
      <c r="E17" s="5" t="s">
        <v>1</v>
      </c>
      <c r="F17" s="5" t="s">
        <v>1</v>
      </c>
    </row>
    <row r="18" spans="1:6" ht="15" customHeight="1" x14ac:dyDescent="0.3">
      <c r="A18" s="8" t="s">
        <v>152</v>
      </c>
      <c r="B18" s="8" t="s">
        <v>279</v>
      </c>
      <c r="C18" s="8"/>
      <c r="D18" s="8"/>
      <c r="E18" s="8"/>
      <c r="F18" s="8"/>
    </row>
    <row r="19" spans="1:6" ht="15" customHeight="1" x14ac:dyDescent="0.3">
      <c r="A19" s="5" t="s">
        <v>71</v>
      </c>
      <c r="B19" s="5" t="s">
        <v>71</v>
      </c>
      <c r="C19" s="5" t="s">
        <v>71</v>
      </c>
      <c r="D19" s="5" t="s">
        <v>71</v>
      </c>
      <c r="E19" s="5" t="s">
        <v>71</v>
      </c>
      <c r="F19" s="5" t="s">
        <v>71</v>
      </c>
    </row>
    <row r="20" spans="1:6" ht="15" customHeight="1" x14ac:dyDescent="0.3">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sqref="A1:A2"/>
    </sheetView>
  </sheetViews>
  <sheetFormatPr defaultRowHeight="13.2" x14ac:dyDescent="0.25"/>
  <cols>
    <col min="1" max="1" width="6.77734375" customWidth="1"/>
    <col min="2" max="2" width="53.21875" customWidth="1"/>
    <col min="3" max="3" width="24" customWidth="1"/>
    <col min="4" max="4" width="20.5546875" customWidth="1"/>
  </cols>
  <sheetData>
    <row r="1" spans="1:4" ht="15" customHeight="1" x14ac:dyDescent="0.25">
      <c r="A1" s="40" t="s">
        <v>10</v>
      </c>
      <c r="B1" s="40" t="s">
        <v>122</v>
      </c>
      <c r="C1" s="40" t="s">
        <v>280</v>
      </c>
      <c r="D1" s="40"/>
    </row>
    <row r="2" spans="1:4" ht="15" customHeight="1" x14ac:dyDescent="0.25">
      <c r="A2" s="40"/>
      <c r="B2" s="40"/>
      <c r="C2" s="7" t="s">
        <v>281</v>
      </c>
      <c r="D2" s="7" t="s">
        <v>282</v>
      </c>
    </row>
    <row r="3" spans="1:4" ht="15" customHeight="1" x14ac:dyDescent="0.3">
      <c r="A3" s="5" t="s">
        <v>13</v>
      </c>
      <c r="B3" s="5" t="s">
        <v>283</v>
      </c>
      <c r="C3" s="5" t="s">
        <v>1</v>
      </c>
      <c r="D3" s="5" t="s">
        <v>1</v>
      </c>
    </row>
    <row r="4" spans="1:4" ht="15" customHeight="1" x14ac:dyDescent="0.3">
      <c r="A4" s="5" t="s">
        <v>71</v>
      </c>
      <c r="B4" s="5" t="s">
        <v>71</v>
      </c>
      <c r="C4" s="5" t="s">
        <v>71</v>
      </c>
      <c r="D4" s="5" t="s">
        <v>71</v>
      </c>
    </row>
    <row r="5" spans="1:4" ht="15" customHeight="1" x14ac:dyDescent="0.3">
      <c r="A5" s="5"/>
      <c r="B5" s="5"/>
      <c r="C5" s="5" t="s">
        <v>1</v>
      </c>
      <c r="D5" s="5" t="s">
        <v>1</v>
      </c>
    </row>
    <row r="6" spans="1:4" ht="15" customHeight="1" x14ac:dyDescent="0.3">
      <c r="A6" s="5" t="s">
        <v>101</v>
      </c>
      <c r="B6" s="5" t="s">
        <v>284</v>
      </c>
      <c r="C6" s="5" t="s">
        <v>1</v>
      </c>
      <c r="D6" s="5" t="s">
        <v>1</v>
      </c>
    </row>
    <row r="7" spans="1:4" ht="15" customHeight="1" x14ac:dyDescent="0.3">
      <c r="A7" s="5" t="s">
        <v>71</v>
      </c>
      <c r="B7" s="5" t="s">
        <v>71</v>
      </c>
      <c r="C7" s="5" t="s">
        <v>71</v>
      </c>
      <c r="D7" s="5" t="s">
        <v>71</v>
      </c>
    </row>
    <row r="8" spans="1:4" ht="15" customHeight="1" x14ac:dyDescent="0.3">
      <c r="A8" s="5"/>
      <c r="B8" s="5"/>
      <c r="C8" s="5" t="s">
        <v>1</v>
      </c>
      <c r="D8" s="5" t="s">
        <v>1</v>
      </c>
    </row>
    <row r="9" spans="1:4" ht="15" customHeight="1" x14ac:dyDescent="0.3">
      <c r="A9" s="5" t="s">
        <v>149</v>
      </c>
      <c r="B9" s="5" t="s">
        <v>285</v>
      </c>
      <c r="C9" s="5" t="s">
        <v>1</v>
      </c>
      <c r="D9" s="5" t="s">
        <v>1</v>
      </c>
    </row>
    <row r="10" spans="1:4" ht="15" customHeight="1" x14ac:dyDescent="0.3">
      <c r="A10" s="5" t="s">
        <v>71</v>
      </c>
      <c r="B10" s="5" t="s">
        <v>71</v>
      </c>
      <c r="C10" s="5" t="s">
        <v>71</v>
      </c>
      <c r="D10" s="5" t="s">
        <v>71</v>
      </c>
    </row>
    <row r="11" spans="1:4" ht="15" customHeight="1" x14ac:dyDescent="0.3">
      <c r="A11" s="5"/>
      <c r="B11" s="5"/>
      <c r="C11" s="5" t="s">
        <v>1</v>
      </c>
      <c r="D11" s="5" t="s">
        <v>1</v>
      </c>
    </row>
    <row r="12" spans="1:4" ht="15" customHeight="1" x14ac:dyDescent="0.3">
      <c r="A12" s="5" t="s">
        <v>152</v>
      </c>
      <c r="B12" s="5" t="s">
        <v>286</v>
      </c>
      <c r="C12" s="5" t="s">
        <v>1</v>
      </c>
      <c r="D12" s="5" t="s">
        <v>1</v>
      </c>
    </row>
    <row r="13" spans="1:4" ht="15" customHeight="1" x14ac:dyDescent="0.3">
      <c r="A13" s="5" t="s">
        <v>71</v>
      </c>
      <c r="B13" s="5" t="s">
        <v>71</v>
      </c>
      <c r="C13" s="5" t="s">
        <v>71</v>
      </c>
      <c r="D13" s="5" t="s">
        <v>71</v>
      </c>
    </row>
    <row r="14" spans="1:4" ht="15" customHeight="1" x14ac:dyDescent="0.3">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3.2" x14ac:dyDescent="0.25"/>
  <cols>
    <col min="1" max="1" width="6.77734375" customWidth="1"/>
    <col min="2" max="2" width="29.5546875" customWidth="1"/>
    <col min="3" max="7" width="14.21875" customWidth="1"/>
  </cols>
  <sheetData>
    <row r="1" spans="1:7" ht="15" customHeight="1" x14ac:dyDescent="0.25">
      <c r="A1" s="40" t="s">
        <v>10</v>
      </c>
      <c r="B1" s="40" t="s">
        <v>64</v>
      </c>
      <c r="C1" s="40" t="s">
        <v>209</v>
      </c>
      <c r="D1" s="40"/>
      <c r="E1" s="40" t="s">
        <v>210</v>
      </c>
      <c r="F1" s="40"/>
      <c r="G1" s="40" t="s">
        <v>62</v>
      </c>
    </row>
    <row r="2" spans="1:7" ht="15" customHeight="1" x14ac:dyDescent="0.25">
      <c r="A2" s="40"/>
      <c r="B2" s="40"/>
      <c r="C2" s="7" t="s">
        <v>281</v>
      </c>
      <c r="D2" s="7" t="s">
        <v>287</v>
      </c>
      <c r="E2" s="7" t="s">
        <v>281</v>
      </c>
      <c r="F2" s="7" t="s">
        <v>287</v>
      </c>
      <c r="G2" s="40"/>
    </row>
    <row r="3" spans="1:7" ht="15" customHeight="1" x14ac:dyDescent="0.3">
      <c r="A3" s="8" t="s">
        <v>66</v>
      </c>
      <c r="B3" s="8" t="s">
        <v>67</v>
      </c>
      <c r="C3" s="8" t="s">
        <v>1</v>
      </c>
      <c r="D3" s="8" t="s">
        <v>1</v>
      </c>
      <c r="E3" s="8" t="s">
        <v>1</v>
      </c>
      <c r="F3" s="8" t="s">
        <v>1</v>
      </c>
      <c r="G3" s="8" t="s">
        <v>1</v>
      </c>
    </row>
    <row r="4" spans="1:7" ht="15" customHeight="1" x14ac:dyDescent="0.3">
      <c r="A4" s="5" t="s">
        <v>1</v>
      </c>
      <c r="B4" s="5" t="s">
        <v>288</v>
      </c>
      <c r="C4" s="5" t="s">
        <v>1</v>
      </c>
      <c r="D4" s="5" t="s">
        <v>1</v>
      </c>
      <c r="E4" s="5" t="s">
        <v>1</v>
      </c>
      <c r="F4" s="5" t="s">
        <v>1</v>
      </c>
      <c r="G4" s="5" t="s">
        <v>1</v>
      </c>
    </row>
    <row r="5" spans="1:7" ht="15" customHeight="1" x14ac:dyDescent="0.3">
      <c r="A5" s="5" t="s">
        <v>1</v>
      </c>
      <c r="B5" s="5" t="s">
        <v>72</v>
      </c>
      <c r="C5" s="5" t="s">
        <v>1</v>
      </c>
      <c r="D5" s="5" t="s">
        <v>1</v>
      </c>
      <c r="E5" s="5" t="s">
        <v>1</v>
      </c>
      <c r="F5" s="5" t="s">
        <v>1</v>
      </c>
      <c r="G5" s="5" t="s">
        <v>1</v>
      </c>
    </row>
    <row r="6" spans="1:7" ht="15" customHeight="1" x14ac:dyDescent="0.3">
      <c r="A6" s="5" t="s">
        <v>1</v>
      </c>
      <c r="B6" s="5" t="s">
        <v>289</v>
      </c>
      <c r="C6" s="5" t="s">
        <v>1</v>
      </c>
      <c r="D6" s="5" t="s">
        <v>1</v>
      </c>
      <c r="E6" s="5" t="s">
        <v>1</v>
      </c>
      <c r="F6" s="5" t="s">
        <v>1</v>
      </c>
      <c r="G6" s="5" t="s">
        <v>1</v>
      </c>
    </row>
    <row r="7" spans="1:7" ht="15" customHeight="1" x14ac:dyDescent="0.3">
      <c r="A7" s="8" t="s">
        <v>74</v>
      </c>
      <c r="B7" s="8" t="s">
        <v>75</v>
      </c>
      <c r="C7" s="8" t="s">
        <v>1</v>
      </c>
      <c r="D7" s="8" t="s">
        <v>1</v>
      </c>
      <c r="E7" s="8" t="s">
        <v>1</v>
      </c>
      <c r="F7" s="8" t="s">
        <v>1</v>
      </c>
      <c r="G7" s="8" t="s">
        <v>1</v>
      </c>
    </row>
    <row r="8" spans="1:7" ht="15" customHeight="1" x14ac:dyDescent="0.3">
      <c r="A8" s="5" t="s">
        <v>71</v>
      </c>
      <c r="B8" s="5" t="s">
        <v>71</v>
      </c>
      <c r="C8" s="5" t="s">
        <v>71</v>
      </c>
      <c r="D8" s="5" t="s">
        <v>71</v>
      </c>
      <c r="E8" s="5" t="s">
        <v>71</v>
      </c>
      <c r="F8" s="5" t="s">
        <v>71</v>
      </c>
      <c r="G8" s="5" t="s">
        <v>71</v>
      </c>
    </row>
    <row r="9" spans="1:7" ht="15" customHeight="1" x14ac:dyDescent="0.3">
      <c r="A9" s="8" t="s">
        <v>77</v>
      </c>
      <c r="B9" s="8" t="s">
        <v>81</v>
      </c>
      <c r="C9" s="8" t="s">
        <v>1</v>
      </c>
      <c r="D9" s="8" t="s">
        <v>1</v>
      </c>
      <c r="E9" s="8" t="s">
        <v>1</v>
      </c>
      <c r="F9" s="8" t="s">
        <v>1</v>
      </c>
      <c r="G9" s="8" t="s">
        <v>1</v>
      </c>
    </row>
    <row r="10" spans="1:7" ht="15" customHeight="1" x14ac:dyDescent="0.3">
      <c r="A10" s="5" t="s">
        <v>71</v>
      </c>
      <c r="B10" s="5" t="s">
        <v>71</v>
      </c>
      <c r="C10" s="5" t="s">
        <v>71</v>
      </c>
      <c r="D10" s="5" t="s">
        <v>71</v>
      </c>
      <c r="E10" s="5" t="s">
        <v>71</v>
      </c>
      <c r="F10" s="5" t="s">
        <v>71</v>
      </c>
      <c r="G10" s="5" t="s">
        <v>71</v>
      </c>
    </row>
    <row r="11" spans="1:7" ht="15" customHeight="1" x14ac:dyDescent="0.3">
      <c r="A11" s="8" t="s">
        <v>80</v>
      </c>
      <c r="B11" s="8" t="s">
        <v>84</v>
      </c>
      <c r="C11" s="8" t="s">
        <v>1</v>
      </c>
      <c r="D11" s="8" t="s">
        <v>1</v>
      </c>
      <c r="E11" s="8" t="s">
        <v>1</v>
      </c>
      <c r="F11" s="8" t="s">
        <v>1</v>
      </c>
      <c r="G11" s="8" t="s">
        <v>1</v>
      </c>
    </row>
    <row r="12" spans="1:7" ht="15" customHeight="1" x14ac:dyDescent="0.3">
      <c r="A12" s="5" t="s">
        <v>71</v>
      </c>
      <c r="B12" s="5" t="s">
        <v>71</v>
      </c>
      <c r="C12" s="5" t="s">
        <v>71</v>
      </c>
      <c r="D12" s="5" t="s">
        <v>71</v>
      </c>
      <c r="E12" s="5" t="s">
        <v>71</v>
      </c>
      <c r="F12" s="5" t="s">
        <v>71</v>
      </c>
      <c r="G12" s="5" t="s">
        <v>71</v>
      </c>
    </row>
    <row r="13" spans="1:7" ht="15" customHeight="1" x14ac:dyDescent="0.3">
      <c r="A13" s="8" t="s">
        <v>83</v>
      </c>
      <c r="B13" s="8" t="s">
        <v>90</v>
      </c>
      <c r="C13" s="8" t="s">
        <v>1</v>
      </c>
      <c r="D13" s="8" t="s">
        <v>1</v>
      </c>
      <c r="E13" s="8" t="s">
        <v>1</v>
      </c>
      <c r="F13" s="8" t="s">
        <v>1</v>
      </c>
      <c r="G13" s="8" t="s">
        <v>1</v>
      </c>
    </row>
    <row r="14" spans="1:7" ht="15" customHeight="1" x14ac:dyDescent="0.3">
      <c r="A14" s="5" t="s">
        <v>71</v>
      </c>
      <c r="B14" s="5" t="s">
        <v>71</v>
      </c>
      <c r="C14" s="5" t="s">
        <v>71</v>
      </c>
      <c r="D14" s="5" t="s">
        <v>71</v>
      </c>
      <c r="E14" s="5" t="s">
        <v>71</v>
      </c>
      <c r="F14" s="5" t="s">
        <v>71</v>
      </c>
      <c r="G14" s="5" t="s">
        <v>71</v>
      </c>
    </row>
    <row r="15" spans="1:7" ht="15" customHeight="1" x14ac:dyDescent="0.3">
      <c r="A15" s="8" t="s">
        <v>86</v>
      </c>
      <c r="B15" s="8" t="s">
        <v>93</v>
      </c>
      <c r="C15" s="8" t="s">
        <v>1</v>
      </c>
      <c r="D15" s="8" t="s">
        <v>1</v>
      </c>
      <c r="E15" s="8" t="s">
        <v>1</v>
      </c>
      <c r="F15" s="8" t="s">
        <v>1</v>
      </c>
      <c r="G15" s="8" t="s">
        <v>1</v>
      </c>
    </row>
    <row r="16" spans="1:7" ht="15" customHeight="1" x14ac:dyDescent="0.3">
      <c r="A16" s="5" t="s">
        <v>71</v>
      </c>
      <c r="B16" s="5" t="s">
        <v>71</v>
      </c>
      <c r="C16" s="5" t="s">
        <v>71</v>
      </c>
      <c r="D16" s="5" t="s">
        <v>71</v>
      </c>
      <c r="E16" s="5" t="s">
        <v>71</v>
      </c>
      <c r="F16" s="5" t="s">
        <v>71</v>
      </c>
      <c r="G16" s="5" t="s">
        <v>71</v>
      </c>
    </row>
    <row r="17" spans="1:7" ht="15" customHeight="1" x14ac:dyDescent="0.3">
      <c r="A17" s="8" t="s">
        <v>89</v>
      </c>
      <c r="B17" s="8" t="s">
        <v>96</v>
      </c>
      <c r="C17" s="8" t="s">
        <v>1</v>
      </c>
      <c r="D17" s="8" t="s">
        <v>1</v>
      </c>
      <c r="E17" s="8" t="s">
        <v>1</v>
      </c>
      <c r="F17" s="8" t="s">
        <v>1</v>
      </c>
      <c r="G17" s="8" t="s">
        <v>1</v>
      </c>
    </row>
    <row r="18" spans="1:7" ht="15" customHeight="1" x14ac:dyDescent="0.3">
      <c r="A18" s="5" t="s">
        <v>71</v>
      </c>
      <c r="B18" s="5" t="s">
        <v>71</v>
      </c>
      <c r="C18" s="5" t="s">
        <v>71</v>
      </c>
      <c r="D18" s="5" t="s">
        <v>71</v>
      </c>
      <c r="E18" s="5" t="s">
        <v>71</v>
      </c>
      <c r="F18" s="5" t="s">
        <v>71</v>
      </c>
      <c r="G18" s="5" t="s">
        <v>71</v>
      </c>
    </row>
    <row r="19" spans="1:7" ht="15" customHeight="1" x14ac:dyDescent="0.3">
      <c r="A19" s="8" t="s">
        <v>92</v>
      </c>
      <c r="B19" s="8" t="s">
        <v>99</v>
      </c>
      <c r="C19" s="8" t="s">
        <v>1</v>
      </c>
      <c r="D19" s="8" t="s">
        <v>1</v>
      </c>
      <c r="E19" s="8" t="s">
        <v>1</v>
      </c>
      <c r="F19" s="8" t="s">
        <v>1</v>
      </c>
      <c r="G19" s="8" t="s">
        <v>1</v>
      </c>
    </row>
    <row r="20" spans="1:7" ht="15" customHeight="1" x14ac:dyDescent="0.3">
      <c r="A20" s="5" t="s">
        <v>1</v>
      </c>
      <c r="B20" s="5" t="s">
        <v>102</v>
      </c>
      <c r="C20" s="5" t="s">
        <v>1</v>
      </c>
      <c r="D20" s="5" t="s">
        <v>1</v>
      </c>
      <c r="E20" s="5" t="s">
        <v>1</v>
      </c>
      <c r="F20" s="5" t="s">
        <v>1</v>
      </c>
      <c r="G20" s="5" t="s">
        <v>1</v>
      </c>
    </row>
    <row r="21" spans="1:7" ht="15" customHeight="1" x14ac:dyDescent="0.3">
      <c r="A21" s="8" t="s">
        <v>104</v>
      </c>
      <c r="B21" s="8" t="s">
        <v>108</v>
      </c>
      <c r="C21" s="8" t="s">
        <v>1</v>
      </c>
      <c r="D21" s="8" t="s">
        <v>1</v>
      </c>
      <c r="E21" s="8" t="s">
        <v>1</v>
      </c>
      <c r="F21" s="8" t="s">
        <v>1</v>
      </c>
      <c r="G21" s="8" t="s">
        <v>1</v>
      </c>
    </row>
    <row r="22" spans="1:7" ht="15" customHeight="1" x14ac:dyDescent="0.3">
      <c r="A22" s="5" t="s">
        <v>71</v>
      </c>
      <c r="B22" s="5" t="s">
        <v>71</v>
      </c>
      <c r="C22" s="5" t="s">
        <v>71</v>
      </c>
      <c r="D22" s="5" t="s">
        <v>71</v>
      </c>
      <c r="E22" s="5" t="s">
        <v>71</v>
      </c>
      <c r="F22" s="5" t="s">
        <v>71</v>
      </c>
      <c r="G22" s="5" t="s">
        <v>71</v>
      </c>
    </row>
    <row r="23" spans="1:7" ht="15" customHeight="1" x14ac:dyDescent="0.3">
      <c r="A23" s="8" t="s">
        <v>107</v>
      </c>
      <c r="B23" s="8" t="s">
        <v>111</v>
      </c>
      <c r="C23" s="8" t="s">
        <v>1</v>
      </c>
      <c r="D23" s="8" t="s">
        <v>1</v>
      </c>
      <c r="E23" s="8" t="s">
        <v>1</v>
      </c>
      <c r="F23" s="8" t="s">
        <v>1</v>
      </c>
      <c r="G23" s="8" t="s">
        <v>1</v>
      </c>
    </row>
    <row r="24" spans="1:7" ht="15" customHeight="1" x14ac:dyDescent="0.3">
      <c r="A24" s="8" t="s">
        <v>110</v>
      </c>
      <c r="B24" s="8" t="s">
        <v>114</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ukUVviteNJpmmx2+XSIBys439r0vbkOUu/mNqrVxKPQ=</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0ZksZPJ8RtYT+ESTwMaAFWIlAF3OwYJHkI+xHcKau/s=</DigestValue>
    </Reference>
  </SignedInfo>
  <SignatureValue>cR2Pt4E4Wdhk7BVRtn0OGMevJw9WtzuyAD9jWwWVKBWFSHoDKLrzLMP7h159hn87XvxVuCS8rzqv
y7NxWBchSIkwG1cC/qWf6t2AT889BmOFyNfaUTLp5BGEWsf4LPrwPKNN7Pqj05CqO25MKtoLigsD
nd1CMpN07wrSI4IVHJSsGFe+jcNQh06Wti5ZV1uCeEtZpnnFZeka7thChiYu0mxg10gq5qhW0SDK
maneNDk6Ni2/LItglgvk/br/LklREu2zbsbhZ311XhnUxLqa0yJoyKvQaeqeWnK6ZT+B0TGT4btP
urYJSFJ6HlWJv6NA8gRpn3l+aFBUNRqcj2dI8g==</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XgwbH1hE78/dlphBvgHWczi3NlI5vHvn0kt6ntpQkK8=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U1usSr6nUaLvnILgbkLZ19wLZen2Cgp13g/AH6tw2gY=</DigestValue>
      </Reference>
      <Reference URI="/xl/comments10.xml?ContentType=application/vnd.openxmlformats-officedocument.spreadsheetml.comments+xml">
        <DigestMethod Algorithm="http://www.w3.org/2001/04/xmlenc#sha256"/>
        <DigestValue>upLDzqds7sVLH4XRN0sOsfL2PXKDbkLYFpyKVANPYso=</DigestValue>
      </Reference>
      <Reference URI="/xl/comments11.xml?ContentType=application/vnd.openxmlformats-officedocument.spreadsheetml.comments+xml">
        <DigestMethod Algorithm="http://www.w3.org/2001/04/xmlenc#sha256"/>
        <DigestValue>EU2UJo+iTkkr3BB5DcyPJNGtM4kdjaltFtl9L3pKYII=</DigestValue>
      </Reference>
      <Reference URI="/xl/comments2.xml?ContentType=application/vnd.openxmlformats-officedocument.spreadsheetml.comments+xml">
        <DigestMethod Algorithm="http://www.w3.org/2001/04/xmlenc#sha256"/>
        <DigestValue>cNVR+AR0ZqkGJ1D/ME/ChH8c4gjebsB5uHfZ091hJWQ=</DigestValue>
      </Reference>
      <Reference URI="/xl/comments3.xml?ContentType=application/vnd.openxmlformats-officedocument.spreadsheetml.comments+xml">
        <DigestMethod Algorithm="http://www.w3.org/2001/04/xmlenc#sha256"/>
        <DigestValue>u3/saJ9ryCzgUzon19ezV7yk9UFNnNPeHDq/ae6M+tw=</DigestValue>
      </Reference>
      <Reference URI="/xl/comments4.xml?ContentType=application/vnd.openxmlformats-officedocument.spreadsheetml.comments+xml">
        <DigestMethod Algorithm="http://www.w3.org/2001/04/xmlenc#sha256"/>
        <DigestValue>Qco4JU3SrTTuQlz3wHxUaJSrATJ2AdDxM71tiQwhPf8=</DigestValue>
      </Reference>
      <Reference URI="/xl/comments5.xml?ContentType=application/vnd.openxmlformats-officedocument.spreadsheetml.comments+xml">
        <DigestMethod Algorithm="http://www.w3.org/2001/04/xmlenc#sha256"/>
        <DigestValue>9BUfPNJ3U3lxmvXJejFu14pzMtn0sM3NspyUQW82KQI=</DigestValue>
      </Reference>
      <Reference URI="/xl/comments6.xml?ContentType=application/vnd.openxmlformats-officedocument.spreadsheetml.comments+xml">
        <DigestMethod Algorithm="http://www.w3.org/2001/04/xmlenc#sha256"/>
        <DigestValue>kzhJwxOWmpjf85nBGaobLIioooVDA3yO65D9ByNo83M=</DigestValue>
      </Reference>
      <Reference URI="/xl/comments7.xml?ContentType=application/vnd.openxmlformats-officedocument.spreadsheetml.comments+xml">
        <DigestMethod Algorithm="http://www.w3.org/2001/04/xmlenc#sha256"/>
        <DigestValue>vfEdoRFSFkj0opebKBIuCI0KUYQH77EuTC9S03IPAIo=</DigestValue>
      </Reference>
      <Reference URI="/xl/comments8.xml?ContentType=application/vnd.openxmlformats-officedocument.spreadsheetml.comments+xml">
        <DigestMethod Algorithm="http://www.w3.org/2001/04/xmlenc#sha256"/>
        <DigestValue>ikWm93UfFDL8E6pQ7ouQIxjZ/t6veUFjjS1+pQlHbeI=</DigestValue>
      </Reference>
      <Reference URI="/xl/comments9.xml?ContentType=application/vnd.openxmlformats-officedocument.spreadsheetml.comments+xml">
        <DigestMethod Algorithm="http://www.w3.org/2001/04/xmlenc#sha256"/>
        <DigestValue>jO/U5SGFYBTBoGCt6heZf4WEl2PhwZoF7fdVq4ADNSk=</DigestValue>
      </Reference>
      <Reference URI="/xl/drawings/vmlDrawing1.vml?ContentType=application/vnd.openxmlformats-officedocument.vmlDrawing">
        <DigestMethod Algorithm="http://www.w3.org/2001/04/xmlenc#sha256"/>
        <DigestValue>MrUtrKBz5XuLCLgh2vXHAfJJs1VlK88b5rFj5C37zmk=</DigestValue>
      </Reference>
      <Reference URI="/xl/drawings/vmlDrawing10.vml?ContentType=application/vnd.openxmlformats-officedocument.vmlDrawing">
        <DigestMethod Algorithm="http://www.w3.org/2001/04/xmlenc#sha256"/>
        <DigestValue>BzuOvP28pIjquYSACpFMQjr0wXkaLNnlpz0gRS626+g=</DigestValue>
      </Reference>
      <Reference URI="/xl/drawings/vmlDrawing11.vml?ContentType=application/vnd.openxmlformats-officedocument.vmlDrawing">
        <DigestMethod Algorithm="http://www.w3.org/2001/04/xmlenc#sha256"/>
        <DigestValue>zv0dybZNGnIEPIb7cW2uEL4n2Kj6eFjDnRk9baUhmi0=</DigestValue>
      </Reference>
      <Reference URI="/xl/drawings/vmlDrawing2.vml?ContentType=application/vnd.openxmlformats-officedocument.vmlDrawing">
        <DigestMethod Algorithm="http://www.w3.org/2001/04/xmlenc#sha256"/>
        <DigestValue>RDA1CG766DIZmjl2o4YcXaeoFgKpRiS98WfE8TGW90w=</DigestValue>
      </Reference>
      <Reference URI="/xl/drawings/vmlDrawing3.vml?ContentType=application/vnd.openxmlformats-officedocument.vmlDrawing">
        <DigestMethod Algorithm="http://www.w3.org/2001/04/xmlenc#sha256"/>
        <DigestValue>KQ5upBwcc6HT3PZBpDkOmBTPT1i6KigjgZwimI15Mgo=</DigestValue>
      </Reference>
      <Reference URI="/xl/drawings/vmlDrawing4.vml?ContentType=application/vnd.openxmlformats-officedocument.vmlDrawing">
        <DigestMethod Algorithm="http://www.w3.org/2001/04/xmlenc#sha256"/>
        <DigestValue>eEGQrxLyhcLYFMObLaO7jJd+Fcj3o08nhSnkGLClL68=</DigestValue>
      </Reference>
      <Reference URI="/xl/drawings/vmlDrawing5.vml?ContentType=application/vnd.openxmlformats-officedocument.vmlDrawing">
        <DigestMethod Algorithm="http://www.w3.org/2001/04/xmlenc#sha256"/>
        <DigestValue>+zJC8YCEyDrsTCaITyNHvEuD20zJeqFSnDtaf+RvKv0=</DigestValue>
      </Reference>
      <Reference URI="/xl/drawings/vmlDrawing6.vml?ContentType=application/vnd.openxmlformats-officedocument.vmlDrawing">
        <DigestMethod Algorithm="http://www.w3.org/2001/04/xmlenc#sha256"/>
        <DigestValue>C0i3AH8NRyS7mYUvUehnwNmildCmAIAPdhQDbW8btnU=</DigestValue>
      </Reference>
      <Reference URI="/xl/drawings/vmlDrawing7.vml?ContentType=application/vnd.openxmlformats-officedocument.vmlDrawing">
        <DigestMethod Algorithm="http://www.w3.org/2001/04/xmlenc#sha256"/>
        <DigestValue>XfNLuUltbF68HyLqGtZ71sOuzPPlk8VRmfbgH2Mn6NE=</DigestValue>
      </Reference>
      <Reference URI="/xl/drawings/vmlDrawing8.vml?ContentType=application/vnd.openxmlformats-officedocument.vmlDrawing">
        <DigestMethod Algorithm="http://www.w3.org/2001/04/xmlenc#sha256"/>
        <DigestValue>+z+w4cvC+PL6PscMleZppvgHtT3zIQa3urBDaYB0bwQ=</DigestValue>
      </Reference>
      <Reference URI="/xl/drawings/vmlDrawing9.vml?ContentType=application/vnd.openxmlformats-officedocument.vmlDrawing">
        <DigestMethod Algorithm="http://www.w3.org/2001/04/xmlenc#sha256"/>
        <DigestValue>dpiZ87ij5KPMJBfAv7+YpwBcpqoNRb0RrF5eTbhKimo=</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Ucd/DTqlQl+JR325tEpO6ZBiFrKYPsu4jWBvus4pCWw=</DigestValue>
      </Reference>
      <Reference URI="/xl/styles.xml?ContentType=application/vnd.openxmlformats-officedocument.spreadsheetml.styles+xml">
        <DigestMethod Algorithm="http://www.w3.org/2001/04/xmlenc#sha256"/>
        <DigestValue>GCdGHbn89QEDe6cDTyOhQHEAR3+nGdxdluj1cFhXas0=</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bcSIcla+60k7EqgT6aWFl5QEoQ+FB/kbPiakHf8sDtk=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Pc2uvkphxJ4BhNnf3waEse9+wkFFhbFiCnrngdH30hE=</DigestValue>
      </Reference>
      <Reference URI="/xl/worksheets/sheet10.xml?ContentType=application/vnd.openxmlformats-officedocument.spreadsheetml.worksheet+xml">
        <DigestMethod Algorithm="http://www.w3.org/2001/04/xmlenc#sha256"/>
        <DigestValue>thHmQVq7cJTS1Dxnj7W6up3+ijh+vQZwC0kYlUpoUlQ=</DigestValue>
      </Reference>
      <Reference URI="/xl/worksheets/sheet11.xml?ContentType=application/vnd.openxmlformats-officedocument.spreadsheetml.worksheet+xml">
        <DigestMethod Algorithm="http://www.w3.org/2001/04/xmlenc#sha256"/>
        <DigestValue>wFagrUFm7/7JS+BNgL8c0nI1Ttq7pF8Z+qgm73+DcXk=</DigestValue>
      </Reference>
      <Reference URI="/xl/worksheets/sheet12.xml?ContentType=application/vnd.openxmlformats-officedocument.spreadsheetml.worksheet+xml">
        <DigestMethod Algorithm="http://www.w3.org/2001/04/xmlenc#sha256"/>
        <DigestValue>1A7ClSBsgdjjCAzCVPu88UKkyq/l8v/uFI1Zm+Oael0=</DigestValue>
      </Reference>
      <Reference URI="/xl/worksheets/sheet13.xml?ContentType=application/vnd.openxmlformats-officedocument.spreadsheetml.worksheet+xml">
        <DigestMethod Algorithm="http://www.w3.org/2001/04/xmlenc#sha256"/>
        <DigestValue>crX45wTDzyI9CMKQU1XXnHOoq1CepHYyXkhDqp1z2AQ=</DigestValue>
      </Reference>
      <Reference URI="/xl/worksheets/sheet2.xml?ContentType=application/vnd.openxmlformats-officedocument.spreadsheetml.worksheet+xml">
        <DigestMethod Algorithm="http://www.w3.org/2001/04/xmlenc#sha256"/>
        <DigestValue>UJemXSWZHZBldyK1cRgt7FKcLIOmP7RWMFuEut2M7iE=</DigestValue>
      </Reference>
      <Reference URI="/xl/worksheets/sheet3.xml?ContentType=application/vnd.openxmlformats-officedocument.spreadsheetml.worksheet+xml">
        <DigestMethod Algorithm="http://www.w3.org/2001/04/xmlenc#sha256"/>
        <DigestValue>MFI58ozPnLIhKDmyz5tDyN0xPzScuNoLK6P2dQM5rgE=</DigestValue>
      </Reference>
      <Reference URI="/xl/worksheets/sheet4.xml?ContentType=application/vnd.openxmlformats-officedocument.spreadsheetml.worksheet+xml">
        <DigestMethod Algorithm="http://www.w3.org/2001/04/xmlenc#sha256"/>
        <DigestValue>/n1rPlv1kT+AycnkQjJu3ckvJMT0rMJvz/5wdhKZ08s=</DigestValue>
      </Reference>
      <Reference URI="/xl/worksheets/sheet5.xml?ContentType=application/vnd.openxmlformats-officedocument.spreadsheetml.worksheet+xml">
        <DigestMethod Algorithm="http://www.w3.org/2001/04/xmlenc#sha256"/>
        <DigestValue>/t0Bl1rZ5CrRmrZrWJnahkVUvi7QWRp1/lNXRBUUJmA=</DigestValue>
      </Reference>
      <Reference URI="/xl/worksheets/sheet6.xml?ContentType=application/vnd.openxmlformats-officedocument.spreadsheetml.worksheet+xml">
        <DigestMethod Algorithm="http://www.w3.org/2001/04/xmlenc#sha256"/>
        <DigestValue>HqRb/3JhNbLhjUeYTCZZqpuP+RFeEjSzTghKruZuiZ8=</DigestValue>
      </Reference>
      <Reference URI="/xl/worksheets/sheet7.xml?ContentType=application/vnd.openxmlformats-officedocument.spreadsheetml.worksheet+xml">
        <DigestMethod Algorithm="http://www.w3.org/2001/04/xmlenc#sha256"/>
        <DigestValue>6W/OWhKmMGxe2h5s4J+RERAv/dGtUCcSe2ZM1+1S/cM=</DigestValue>
      </Reference>
      <Reference URI="/xl/worksheets/sheet8.xml?ContentType=application/vnd.openxmlformats-officedocument.spreadsheetml.worksheet+xml">
        <DigestMethod Algorithm="http://www.w3.org/2001/04/xmlenc#sha256"/>
        <DigestValue>Rau6ssQ4DjAJ7mLHMf3mK6QVxPkLA/YYtDGbK0jQHa0=</DigestValue>
      </Reference>
      <Reference URI="/xl/worksheets/sheet9.xml?ContentType=application/vnd.openxmlformats-officedocument.spreadsheetml.worksheet+xml">
        <DigestMethod Algorithm="http://www.w3.org/2001/04/xmlenc#sha256"/>
        <DigestValue>xBUqBHqwvyCAy+EuyIPdkNkGOL9Fs/re46aenludPGw=</DigestValue>
      </Reference>
    </Manifest>
    <SignatureProperties>
      <SignatureProperty Id="idSignatureTime" Target="#idPackageSignature">
        <mdssi:SignatureTime xmlns:mdssi="http://schemas.openxmlformats.org/package/2006/digital-signature">
          <mdssi:Format>YYYY-MM-DDThh:mm:ssTZD</mdssi:Format>
          <mdssi:Value>2025-08-06T11:12:21Z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2025-08-06T11:12:21Z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TDCCBDSgAwIBAgIQbBRvLxgk/Q8xP7K6zBmYJDANBgkqhkiG9w0BAQsFADCBozELMAkGA1UEBhMCVk4xMzAxBgNVBAoMKk1pbmlzdHJ5IG9mIEluZm9ybWF0aW9uIGFuZCBDb21tdW5pY2F0aW9uczE8MDoGA1UECwwzTmF0aW9uYWwgQ2VudHJlIG9mIERpZ2l0YWwgU2lnbmF0dXJlIEF1dGhlbnRpY2F0aW9uMSEwHwYDVQQDDBhWaWV0bmFtIE5hdGlvbmFsIFJvb3QgQ0EwHhcNMjUwMTA3MTMzMzMwWhcNMzAwMTA3MTMzMzMwWjB1MQswCQYDVQQGEwJWTjEYMBYGA1UECgwPRlBUIENPUlBPUkFUSU9OMR8wHQYDVQQLDBZGUFQgSVMgQ09NUEFOWSBMSU1JVEVEMSswKQYDVQQDDCJGUFQgQ2VydGlmaWNhdGlvbiBBdXRob3JpdHkgU0hBMjU2MIIBIjANBgkqhkiG9w0BAQEFAAOCAQ8AMIIBCgKCAQEAwTkaiT/XRLAf9zkYyDfwZN+3ToqLjS1zUUGoSDeb0Zi6uLK04REM4wLACCBcXB6i8asDUcKAmyPfO6KV02wxGkVJuA4fipxmoQ4axiisRjcVDJUxmx6709OkDwZeu5+Wpqb5mAI+4Vvsi3UUb0xBMjQDKtepWyiFMONa+WV0PT5Z7FI6e82y8ZMlaIBAim+eDiWUr0FKD0a8UnPBzDaRtYU8xcxRBECxrGqRJOkQZog+X1Jq8tqsBEkCzlwgfly0OKp1qkkyRYud3PJGi80YuL5nQCoGZQRGu6Ns33j4/e2CBalCMVgV7GUochXoAHNoCbTXrlQHzmhd6OkAUy1Wjw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IQjyncGrAGlwvgweocH1OobYB3SMEIGCCsGAQUFBwEBBDYwNDAyBggrBgEFBQcwAoYmaHR0cHM6Ly9yb290Y2EuZ292LnZuL2NydC92bnJjYTI1Ni5wN2IwEgYDVR0TAQH/BAgwBgEB/wIBADA3BgNVHR8EMDAuMCygKqAohiZodHRwczovL3Jvb3RjYS5nb3Yudm4vY3JsL3ZucmNhMjU2LmNybDANBgkqhkiG9w0BAQsFAAOCAgEAA2EwAMJEbyep1sKGJW1DgOBLlUVlPWz9pZC5D8tecRnpOWveS6JUuWAIrwwSpMMpS1vOjcI9J/2dbZNI8g5Jq4mbkP7oP4EwKf9fh4QF+lHj21gyzsEe9VP4/2gG1GkoEAXSOkWLuTrjW7PCM8z//jLxo+kIn5i1sC65eKtLhuyLgS847Dyrb5Z90gZZ3kpTICNBxpYlDqKJ9eXHSnGWp07V6toxPR0mdZxXXCgoBP7ERkERf6xztrdzRv35Sch5l5y4rlqz4HR4pZTkrzNqZt69dYwp2e7cxgpnD4kSbU9OtGXeANdpV89Oko+Iw4pgLpi7OYQvnmVjhILSfTEOPCW80im5qVAgLK4ndjGgzR4prO/kZMgtB4FjwJHjAH7Om1pKpVTT2KqAx2YQLftsFLXewsdEvjLlmimZ1A6BDA87fPkJESksPnXPEDqI8zb1+ElXIFXWX+1WyWO1QkG5z87GWZOZQhCQyyMzaq5G/DvVAO4Q1Uh5psRhioPc3YYTK9ZxHRcEUU3cSzMnN7KnbgG1DwCBk4CT6D7mtxFe1czhEB/97hI/eLuRvK9x1AS+zn1j+AOTqQn8eOzx7KYFqJI3s5AkFSEEuXRnEN7bBBteQt+jJqsRprjF9+pWvWVqqLMjsUfulK2odUp93ZO/0hjmoFvjWkzO268rMDBborE=</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/suInGAtUa0A5Q/exe4nhN0AP8bfKIBBh9glQGo8/5E=</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1r2TfSFJhZfo8ChVFzxsvheW1ssYVDffjK7FXTrs/eg=</DigestValue>
    </Reference>
  </SignedInfo>
  <SignatureValue>taN4847xBpxB3Lel4hze8WTnHJYyJvVvx5c/M8o7cpYlXfMZVOK3j+6YE8nwmzpoZij3FAIUiqhF
GR6zTAkFnBG4Q4IBoPiXyd9PEskvaVbZmsyrnJ89YOuoV2wOVxzb+DjNKS/vuvRoY6jRwEjwl2hJ
08WCLLHZ84zhczNF4YNJUb+WJV48+AQsIZQGv3d5PCyoSwYEJuRc8PMu8UcsjZEKF2h24UJebx/F
SvXn513veif4dcbEg/OekrVyUEb+0PLN1r41lFz4OoJPsoZgk+B1V6FRSmgnfL5EE/qeu/KumIe2
DTZgYFpw0BtoeRcvrCb/Rxxff01EfYzE6teihg==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5EhLuqnFBrV9mLq6J4gnTPFydUuadLemKFS2q6s7El8=</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O62dZvQA+UQDMaGkgs2v+hpSbdzguNOLNL8C9b8H7RU=</DigestValue>
      </Reference>
      <Reference URI="/xl/drawings/vmlDrawing10.vml?ContentType=application/vnd.openxmlformats-officedocument.vmlDrawing">
        <DigestMethod Algorithm="http://www.w3.org/2001/04/xmlenc#sha256"/>
        <DigestValue>ouR/uiC2xGDlWOmATu+5WAOEzwUpDRMEeVjLR3L0XUM=</DigestValue>
      </Reference>
      <Reference URI="/xl/drawings/vmlDrawing11.vml?ContentType=application/vnd.openxmlformats-officedocument.vmlDrawing">
        <DigestMethod Algorithm="http://www.w3.org/2001/04/xmlenc#sha256"/>
        <DigestValue>sBtM0dBtMwyH0/Hn+mPeU9hIFvtj3crfVh2sDUpnGcU=</DigestValue>
      </Reference>
      <Reference URI="/xl/drawings/vmlDrawing2.vml?ContentType=application/vnd.openxmlformats-officedocument.vmlDrawing">
        <DigestMethod Algorithm="http://www.w3.org/2001/04/xmlenc#sha256"/>
        <DigestValue>26Zaora/ZJl7P5dkW6E/pzRgPAELP+cIOoZmRWduRaI=</DigestValue>
      </Reference>
      <Reference URI="/xl/drawings/vmlDrawing3.vml?ContentType=application/vnd.openxmlformats-officedocument.vmlDrawing">
        <DigestMethod Algorithm="http://www.w3.org/2001/04/xmlenc#sha256"/>
        <DigestValue>MBo6uzd6YDGQWHYjnHMZH4geeiY347kdazzyT0VtTxU=</DigestValue>
      </Reference>
      <Reference URI="/xl/drawings/vmlDrawing4.vml?ContentType=application/vnd.openxmlformats-officedocument.vmlDrawing">
        <DigestMethod Algorithm="http://www.w3.org/2001/04/xmlenc#sha256"/>
        <DigestValue>s61kyt58f/JL9FRVdhN9fQ76D+9V+heLD33kWHQjnic=</DigestValue>
      </Reference>
      <Reference URI="/xl/drawings/vmlDrawing5.vml?ContentType=application/vnd.openxmlformats-officedocument.vmlDrawing">
        <DigestMethod Algorithm="http://www.w3.org/2001/04/xmlenc#sha256"/>
        <DigestValue>+R1ps4S4WQcCuv9VcihJMK4uHoiqQr3l2HcyQj7F8P0=</DigestValue>
      </Reference>
      <Reference URI="/xl/drawings/vmlDrawing6.vml?ContentType=application/vnd.openxmlformats-officedocument.vmlDrawing">
        <DigestMethod Algorithm="http://www.w3.org/2001/04/xmlenc#sha256"/>
        <DigestValue>Jy3loMMgSmRzuTow6bIp5rbI1mGu5ZzKid2rY3oa97o=</DigestValue>
      </Reference>
      <Reference URI="/xl/drawings/vmlDrawing7.vml?ContentType=application/vnd.openxmlformats-officedocument.vmlDrawing">
        <DigestMethod Algorithm="http://www.w3.org/2001/04/xmlenc#sha256"/>
        <DigestValue>oQJFJo1YvxZPc4RE1aAiP+eqTMmxCFmhSV9SFl0ecfc=</DigestValue>
      </Reference>
      <Reference URI="/xl/drawings/vmlDrawing8.vml?ContentType=application/vnd.openxmlformats-officedocument.vmlDrawing">
        <DigestMethod Algorithm="http://www.w3.org/2001/04/xmlenc#sha256"/>
        <DigestValue>6RhbWfQgEeMSLTY9lNdxfSaRNhA5eCVIrXMU1N65On0=</DigestValue>
      </Reference>
      <Reference URI="/xl/drawings/vmlDrawing9.vml?ContentType=application/vnd.openxmlformats-officedocument.vmlDrawing">
        <DigestMethod Algorithm="http://www.w3.org/2001/04/xmlenc#sha256"/>
        <DigestValue>DxV0GaeevBK++1VkF1k8ST5DbxojH1cIzmoyAfTYREA=</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Ucd/DTqlQl+JR325tEpO6ZBiFrKYPsu4jWBvus4pCWw=</DigestValue>
      </Reference>
      <Reference URI="/xl/styles.xml?ContentType=application/vnd.openxmlformats-officedocument.spreadsheetml.styles+xml">
        <DigestMethod Algorithm="http://www.w3.org/2001/04/xmlenc#sha256"/>
        <DigestValue>SwmDnt1zISBIirlqWXWXgzdQnDeeS1YBQx6bJaOAfVA=</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d/MM9Lfxh8SVGP/0S1+qnQGV3cH3O7IZS2943rZYYDM=</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/IIZrkMez7uwH1HZuAm6+bxUIs9ftxavUnUgr+1r7MU=</DigestValue>
      </Reference>
      <Reference URI="/xl/worksheets/sheet10.xml?ContentType=application/vnd.openxmlformats-officedocument.spreadsheetml.worksheet+xml">
        <DigestMethod Algorithm="http://www.w3.org/2001/04/xmlenc#sha256"/>
        <DigestValue>aRHc5mvX1EmRYUh0JztUUIBaKyC/CWXn5xyNAtYqelQ=</DigestValue>
      </Reference>
      <Reference URI="/xl/worksheets/sheet11.xml?ContentType=application/vnd.openxmlformats-officedocument.spreadsheetml.worksheet+xml">
        <DigestMethod Algorithm="http://www.w3.org/2001/04/xmlenc#sha256"/>
        <DigestValue>cHjuJa7nmaXQtBU0b2OUQcI+KPEMdiBapTlzrYgFJuQ=</DigestValue>
      </Reference>
      <Reference URI="/xl/worksheets/sheet12.xml?ContentType=application/vnd.openxmlformats-officedocument.spreadsheetml.worksheet+xml">
        <DigestMethod Algorithm="http://www.w3.org/2001/04/xmlenc#sha256"/>
        <DigestValue>vcq0OWRZe2E416V37n0E6giAl1hwFfqLZmX4k+j1P6M=</DigestValue>
      </Reference>
      <Reference URI="/xl/worksheets/sheet13.xml?ContentType=application/vnd.openxmlformats-officedocument.spreadsheetml.worksheet+xml">
        <DigestMethod Algorithm="http://www.w3.org/2001/04/xmlenc#sha256"/>
        <DigestValue>XRWQZthRohZjb/9LBf+qR43l0rvHaw9Tehxr21RN8eM=</DigestValue>
      </Reference>
      <Reference URI="/xl/worksheets/sheet2.xml?ContentType=application/vnd.openxmlformats-officedocument.spreadsheetml.worksheet+xml">
        <DigestMethod Algorithm="http://www.w3.org/2001/04/xmlenc#sha256"/>
        <DigestValue>3q0P/UR9psUOe4IeqYlyVRSDOmJZWrX9yjgeHgAHNMo=</DigestValue>
      </Reference>
      <Reference URI="/xl/worksheets/sheet3.xml?ContentType=application/vnd.openxmlformats-officedocument.spreadsheetml.worksheet+xml">
        <DigestMethod Algorithm="http://www.w3.org/2001/04/xmlenc#sha256"/>
        <DigestValue>GnPdeI6X5PPz0Fqh3+LAMjc/H7YZ/VKgveLJUrcvZ1k=</DigestValue>
      </Reference>
      <Reference URI="/xl/worksheets/sheet4.xml?ContentType=application/vnd.openxmlformats-officedocument.spreadsheetml.worksheet+xml">
        <DigestMethod Algorithm="http://www.w3.org/2001/04/xmlenc#sha256"/>
        <DigestValue>mxa9CusvQP5/hbHWZgBo/35BKlr+0J8lSXa2zmjFLG8=</DigestValue>
      </Reference>
      <Reference URI="/xl/worksheets/sheet5.xml?ContentType=application/vnd.openxmlformats-officedocument.spreadsheetml.worksheet+xml">
        <DigestMethod Algorithm="http://www.w3.org/2001/04/xmlenc#sha256"/>
        <DigestValue>emqXq5MFixKyP7KVIJlEpyLNNjUkql6ciugDpNvz1II=</DigestValue>
      </Reference>
      <Reference URI="/xl/worksheets/sheet6.xml?ContentType=application/vnd.openxmlformats-officedocument.spreadsheetml.worksheet+xml">
        <DigestMethod Algorithm="http://www.w3.org/2001/04/xmlenc#sha256"/>
        <DigestValue>f/gYPqAR/Tkn4SQNibEphHFDoLf3Dm0CplGYNXFCbmM=</DigestValue>
      </Reference>
      <Reference URI="/xl/worksheets/sheet7.xml?ContentType=application/vnd.openxmlformats-officedocument.spreadsheetml.worksheet+xml">
        <DigestMethod Algorithm="http://www.w3.org/2001/04/xmlenc#sha256"/>
        <DigestValue>71iUk4Y1zMXZTNm/OGCJGbd9LBJK6V2y9SkxEsltROQ=</DigestValue>
      </Reference>
      <Reference URI="/xl/worksheets/sheet8.xml?ContentType=application/vnd.openxmlformats-officedocument.spreadsheetml.worksheet+xml">
        <DigestMethod Algorithm="http://www.w3.org/2001/04/xmlenc#sha256"/>
        <DigestValue>0MfdU8wEJNS4VV3xEg7KS03ufuZYiXMjAO8TDQ2Phy4=</DigestValue>
      </Reference>
      <Reference URI="/xl/worksheets/sheet9.xml?ContentType=application/vnd.openxmlformats-officedocument.spreadsheetml.worksheet+xml">
        <DigestMethod Algorithm="http://www.w3.org/2001/04/xmlenc#sha256"/>
        <DigestValue>e9sQ6PmF42oaZxrg5dO65mtOH7B7karUuxnVa/ZubNQ=</DigestValue>
      </Reference>
    </Manifest>
    <SignatureProperties>
      <SignatureProperty Id="idSignatureTime" Target="#idPackageSignature">
        <mdssi:SignatureTime xmlns:mdssi="http://schemas.openxmlformats.org/package/2006/digital-signature">
          <mdssi:Format>YYYY-MM-DDThh:mm:ssTZD</mdssi:Format>
          <mdssi:Value>2025-08-07T06:59:46Z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2025-08-07T06:59:46Z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dc:creator>
  <cp:lastModifiedBy>Trang IB. Le Thi Huyen</cp:lastModifiedBy>
  <dcterms:created xsi:type="dcterms:W3CDTF">2024-09-26T11:16:36Z</dcterms:created>
  <dcterms:modified xsi:type="dcterms:W3CDTF">2025-08-07T06:59:44Z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76274c26-8161-4bde-aa07-b2b522e14278_Enabled">
    <vt:lpwstr>true</vt:lpwstr>
  </property>
  <property fmtid="{D5CDD505-2E9C-101B-9397-08002B2CF9AE}" pid="5" name="MSIP_Label_76274c26-8161-4bde-aa07-b2b522e14278_SetDate">
    <vt:lpwstr>2024-09-26T11:16:36Z</vt:lpwstr>
  </property>
  <property fmtid="{D5CDD505-2E9C-101B-9397-08002B2CF9AE}" pid="6" name="MSIP_Label_76274c26-8161-4bde-aa07-b2b522e14278_Method">
    <vt:lpwstr>Standard</vt:lpwstr>
  </property>
  <property fmtid="{D5CDD505-2E9C-101B-9397-08002B2CF9AE}" pid="7" name="MSIP_Label_76274c26-8161-4bde-aa07-b2b522e14278_Name">
    <vt:lpwstr>Label Only</vt:lpwstr>
  </property>
  <property fmtid="{D5CDD505-2E9C-101B-9397-08002B2CF9AE}" pid="8" name="MSIP_Label_76274c26-8161-4bde-aa07-b2b522e14278_SiteId">
    <vt:lpwstr>b44900f1-2def-4c3b-9ec6-9020d604e19e</vt:lpwstr>
  </property>
  <property fmtid="{D5CDD505-2E9C-101B-9397-08002B2CF9AE}" pid="9" name="MSIP_Label_76274c26-8161-4bde-aa07-b2b522e14278_ActionId">
    <vt:lpwstr>92e91bad-9088-4b04-98a0-1111474107ac</vt:lpwstr>
  </property>
  <property fmtid="{D5CDD505-2E9C-101B-9397-08002B2CF9AE}" pid="10" name="MSIP_Label_76274c26-8161-4bde-aa07-b2b522e14278_ContentBits">
    <vt:lpwstr>0</vt:lpwstr>
  </property>
</Properties>
</file>