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print'!$A$1:$F$81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7" l="1"/>
  <c r="D19" i="27" l="1"/>
  <c r="D20" i="27" s="1"/>
  <c r="D17" i="27"/>
  <c r="D18" i="27"/>
  <c r="E49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<sst xmlns="http://schemas.openxmlformats.org/spreadsheetml/2006/main" count="1409" uniqueCount="616">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</sst>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14" fontId="84" fillId="37" borderId="18" xfId="0" applyNumberFormat="1" applyFont="1" applyFill="1" applyBorder="1" applyAlignment="1">
      <alignment horizontal="center"/>
    </xf>
    <xf numFmtId="14" fontId="79" fillId="37" borderId="50" xfId="0" applyNumberFormat="1" applyFont="1" applyFill="1" applyBorder="1" applyAlignment="1">
      <alignment horizontal="center"/>
    </xf>
    <xf numFmtId="14" fontId="82" fillId="0" borderId="0" xfId="0" applyNumberFormat="1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45" xfId="0" applyFont="1" applyBorder="1" applyAlignment="1">
      <alignment horizontal="center" vertical="top" wrapText="1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  <xf numFmtId="0" fontId="76" fillId="0" borderId="0" xfId="0" applyFont="1" applyAlignment="1">
      <alignment horizontal="center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82" fillId="0" borderId="0" xfId="0" applyFont="1" applyAlignment="1">
      <alignment horizontal="left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5" t="s">
        <v>50</v>
      </c>
      <c r="B2" s="346"/>
      <c r="C2" s="346"/>
      <c r="D2" s="346"/>
      <c r="E2" s="346"/>
      <c r="F2" s="34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7" t="s">
        <v>51</v>
      </c>
      <c r="D3" s="347"/>
      <c r="E3" s="347"/>
      <c r="F3" s="347"/>
      <c r="G3" s="347"/>
      <c r="H3" s="347"/>
      <c r="I3" s="347"/>
      <c r="J3" s="347"/>
      <c r="K3" s="347"/>
      <c r="L3" s="347"/>
      <c r="M3" s="348" t="s">
        <v>23</v>
      </c>
      <c r="N3" s="355"/>
      <c r="O3" s="362" t="s">
        <v>24</v>
      </c>
      <c r="P3" s="363"/>
      <c r="Q3" s="348" t="s">
        <v>5</v>
      </c>
      <c r="R3" s="348"/>
      <c r="S3" s="355"/>
      <c r="T3" s="350"/>
      <c r="U3" s="357" t="s">
        <v>26</v>
      </c>
      <c r="V3" s="358"/>
      <c r="W3" s="359" t="s">
        <v>25</v>
      </c>
    </row>
    <row r="4" spans="1:23" ht="12.75" customHeight="1">
      <c r="A4" s="355" t="s">
        <v>27</v>
      </c>
      <c r="B4" s="348" t="s">
        <v>28</v>
      </c>
      <c r="C4" s="348" t="s">
        <v>29</v>
      </c>
      <c r="D4" s="348" t="s">
        <v>30</v>
      </c>
      <c r="E4" s="348" t="s">
        <v>31</v>
      </c>
      <c r="F4" s="348" t="s">
        <v>32</v>
      </c>
      <c r="G4" s="348" t="s">
        <v>33</v>
      </c>
      <c r="H4" s="351" t="s">
        <v>52</v>
      </c>
      <c r="I4" s="348" t="s">
        <v>34</v>
      </c>
      <c r="J4" s="350"/>
      <c r="K4" s="348" t="s">
        <v>35</v>
      </c>
      <c r="L4" s="348" t="s">
        <v>36</v>
      </c>
      <c r="M4" s="348" t="s">
        <v>35</v>
      </c>
      <c r="N4" s="348" t="s">
        <v>37</v>
      </c>
      <c r="O4" s="348" t="s">
        <v>35</v>
      </c>
      <c r="P4" s="348" t="s">
        <v>37</v>
      </c>
      <c r="Q4" s="348" t="s">
        <v>38</v>
      </c>
      <c r="R4" s="348" t="s">
        <v>39</v>
      </c>
      <c r="S4" s="348" t="s">
        <v>36</v>
      </c>
      <c r="T4" s="348" t="s">
        <v>39</v>
      </c>
      <c r="U4" s="351" t="s">
        <v>36</v>
      </c>
      <c r="V4" s="348" t="s">
        <v>39</v>
      </c>
      <c r="W4" s="360"/>
    </row>
    <row r="5" spans="1:23">
      <c r="A5" s="350"/>
      <c r="B5" s="350"/>
      <c r="C5" s="350"/>
      <c r="D5" s="350"/>
      <c r="E5" s="350"/>
      <c r="F5" s="350"/>
      <c r="G5" s="350"/>
      <c r="H5" s="352"/>
      <c r="I5" s="106" t="s">
        <v>40</v>
      </c>
      <c r="J5" s="106" t="s">
        <v>41</v>
      </c>
      <c r="K5" s="350"/>
      <c r="L5" s="350"/>
      <c r="M5" s="350"/>
      <c r="N5" s="350"/>
      <c r="O5" s="350"/>
      <c r="P5" s="350"/>
      <c r="Q5" s="349"/>
      <c r="R5" s="349"/>
      <c r="S5" s="350"/>
      <c r="T5" s="349"/>
      <c r="U5" s="352"/>
      <c r="V5" s="356"/>
      <c r="W5" s="36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3" t="s">
        <v>5</v>
      </c>
      <c r="B179" s="35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9" t="s">
        <v>210</v>
      </c>
      <c r="B1" s="369"/>
      <c r="C1" s="369"/>
      <c r="D1" s="369"/>
      <c r="E1" s="369"/>
      <c r="F1" s="369"/>
      <c r="G1" s="36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0" t="e">
        <f>#REF!</f>
        <v>#REF!</v>
      </c>
      <c r="C2" s="371"/>
      <c r="D2" s="37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8"/>
      <c r="C3" s="368"/>
      <c r="D3" s="36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4">
        <v>41948</v>
      </c>
      <c r="C4" s="364"/>
      <c r="D4" s="36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4">
        <v>41949</v>
      </c>
      <c r="C5" s="364"/>
      <c r="D5" s="36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8">
        <v>111000</v>
      </c>
      <c r="C6" s="368"/>
      <c r="D6" s="36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6">
        <f>+$B$6*$F$7/$C$7</f>
        <v>111000</v>
      </c>
      <c r="C8" s="366"/>
      <c r="D8" s="36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4" t="s">
        <v>226</v>
      </c>
      <c r="C9" s="364"/>
      <c r="D9" s="36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8" t="e">
        <f>VLOOKUP(I11,#REF!,4,0)*1000</f>
        <v>#REF!</v>
      </c>
      <c r="C11" s="368"/>
      <c r="D11" s="36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6" t="e">
        <f>+ ROUND((B11-B19)*F10/C10,0)</f>
        <v>#REF!</v>
      </c>
      <c r="C12" s="366"/>
      <c r="D12" s="36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7" t="s">
        <v>212</v>
      </c>
      <c r="C13" s="367"/>
      <c r="D13" s="36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6">
        <f>+IF($E$13=1,ROUNDDOWN($B$8*$F$10/$C$10,0),IF(MROUND($B$8*$F$10/$C$10,10)-($B$8*$F$10/$C$10)&gt;0,MROUND($B$8*$F$10/$C$10,10)-10,MROUND($B$8*$F$10/$C$10,10)))</f>
        <v>55500</v>
      </c>
      <c r="C14" s="366"/>
      <c r="D14" s="36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6">
        <f>ROUNDDOWN($B$8*$F$10/$C$10,0)-B14</f>
        <v>0</v>
      </c>
      <c r="C15" s="366"/>
      <c r="D15" s="36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7" t="s">
        <v>223</v>
      </c>
      <c r="C16" s="367"/>
      <c r="D16" s="36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8">
        <v>10000</v>
      </c>
      <c r="C17" s="368"/>
      <c r="D17" s="36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6">
        <f>+IF($E$16=1,B17*B15,0)</f>
        <v>0</v>
      </c>
      <c r="C18" s="366"/>
      <c r="D18" s="36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8">
        <v>10000</v>
      </c>
      <c r="C19" s="368"/>
      <c r="D19" s="36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6">
        <f>+B19*B14</f>
        <v>555000000</v>
      </c>
      <c r="C20" s="366"/>
      <c r="D20" s="36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4"/>
      <c r="C21" s="364"/>
      <c r="D21" s="36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5" t="s">
        <v>241</v>
      </c>
      <c r="F23" s="365"/>
      <c r="G23" s="36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22" zoomScale="70" zoomScaleNormal="70" zoomScaleSheetLayoutView="70" workbookViewId="0">
      <selection activeCell="F51" sqref="F51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54.28515625" style="161" customWidth="1"/>
    <col min="5" max="5" width="35.42578125" style="177" customWidth="1"/>
    <col min="6" max="6" width="35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413" t="s">
        <v>587</v>
      </c>
      <c r="B2" s="413"/>
      <c r="C2" s="413"/>
      <c r="D2" s="413"/>
      <c r="E2" s="413"/>
      <c r="F2" s="413"/>
    </row>
    <row r="3" spans="1:9" ht="25.5" customHeight="1">
      <c r="A3" s="414" t="s">
        <v>588</v>
      </c>
      <c r="B3" s="414"/>
      <c r="C3" s="414"/>
      <c r="D3" s="414"/>
      <c r="E3" s="414"/>
      <c r="F3" s="414"/>
    </row>
    <row r="4" spans="1:9" ht="26.25" customHeight="1">
      <c r="A4" s="415" t="s">
        <v>589</v>
      </c>
      <c r="B4" s="415"/>
      <c r="C4" s="415"/>
      <c r="D4" s="415"/>
      <c r="E4" s="415"/>
      <c r="F4" s="415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405" t="s">
        <v>594</v>
      </c>
      <c r="B17" s="405"/>
      <c r="C17" s="405"/>
      <c r="D17" s="179" t="str">
        <f>"Từ ngày "&amp;TEXT(F24+1,"dd/mm/yyyy;@")&amp;" đến "&amp;TEXT(E24,"dd/mm/yyyy;@")</f>
        <v>Từ ngày 13/08/2025 đến 19/08/2025</v>
      </c>
      <c r="G17" s="166"/>
    </row>
    <row r="18" spans="1:11">
      <c r="A18" s="180"/>
      <c r="B18" s="181" t="s">
        <v>591</v>
      </c>
      <c r="C18" s="180"/>
      <c r="D18" s="182" t="str">
        <f>"From "&amp;TEXT(F24+1,"dd/mm/yyyy;@")&amp;" to "&amp;TEXT(E24,"dd/mm/yyyy;@")</f>
        <v>From 13/08/2025 to 19/08/2025</v>
      </c>
      <c r="G18" s="166"/>
      <c r="H18" s="183"/>
    </row>
    <row r="19" spans="1:11" s="175" customFormat="1">
      <c r="A19" s="405" t="s">
        <v>590</v>
      </c>
      <c r="B19" s="405"/>
      <c r="C19" s="405"/>
      <c r="D19" s="344">
        <f>E24+1</f>
        <v>45889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45889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06" t="s">
        <v>531</v>
      </c>
      <c r="B22" s="407"/>
      <c r="C22" s="408" t="s">
        <v>542</v>
      </c>
      <c r="D22" s="407"/>
      <c r="E22" s="189" t="s">
        <v>543</v>
      </c>
      <c r="F22" s="190" t="s">
        <v>575</v>
      </c>
      <c r="K22" s="191"/>
    </row>
    <row r="23" spans="1:11">
      <c r="A23" s="409" t="s">
        <v>27</v>
      </c>
      <c r="B23" s="410"/>
      <c r="C23" s="411" t="s">
        <v>330</v>
      </c>
      <c r="D23" s="412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342">
        <f>F24+7</f>
        <v>45888</v>
      </c>
      <c r="F24" s="343">
        <v>45881</v>
      </c>
      <c r="G24" s="185"/>
      <c r="K24" s="191"/>
    </row>
    <row r="25" spans="1:11">
      <c r="A25" s="416" t="s">
        <v>595</v>
      </c>
      <c r="B25" s="417"/>
      <c r="C25" s="197" t="s">
        <v>545</v>
      </c>
      <c r="D25" s="197"/>
      <c r="E25" s="198"/>
      <c r="F25" s="199"/>
      <c r="K25" s="200"/>
    </row>
    <row r="26" spans="1:11" ht="20.25">
      <c r="A26" s="201"/>
      <c r="B26" s="202"/>
      <c r="C26" s="203" t="s">
        <v>546</v>
      </c>
      <c r="D26" s="204"/>
      <c r="E26" s="205"/>
      <c r="F26" s="206"/>
      <c r="H26" s="183"/>
      <c r="K26" s="200"/>
    </row>
    <row r="27" spans="1:11">
      <c r="A27" s="418">
        <v>1</v>
      </c>
      <c r="B27" s="419"/>
      <c r="C27" s="207" t="s">
        <v>547</v>
      </c>
      <c r="D27" s="208"/>
      <c r="E27" s="209"/>
      <c r="F27" s="210"/>
      <c r="H27" s="211"/>
      <c r="K27" s="200"/>
    </row>
    <row r="28" spans="1:11">
      <c r="A28" s="212"/>
      <c r="B28" s="213"/>
      <c r="C28" s="214" t="s">
        <v>548</v>
      </c>
      <c r="D28" s="215"/>
      <c r="E28" s="216"/>
      <c r="F28" s="217"/>
      <c r="H28" s="211"/>
      <c r="K28" s="200"/>
    </row>
    <row r="29" spans="1:11">
      <c r="A29" s="420">
        <v>1.1000000000000001</v>
      </c>
      <c r="B29" s="421"/>
      <c r="C29" s="218" t="s">
        <v>603</v>
      </c>
      <c r="D29" s="219"/>
      <c r="E29" s="220">
        <f>F33</f>
        <v>68204386539</v>
      </c>
      <c r="F29" s="221">
        <v>65074964559</v>
      </c>
      <c r="G29" s="222"/>
      <c r="H29" s="223"/>
      <c r="I29" s="222"/>
      <c r="K29" s="191"/>
    </row>
    <row r="30" spans="1:11">
      <c r="A30" s="422">
        <v>1.2</v>
      </c>
      <c r="B30" s="423"/>
      <c r="C30" s="224" t="s">
        <v>604</v>
      </c>
      <c r="D30" s="225"/>
      <c r="E30" s="226">
        <f>F34</f>
        <v>13640.87</v>
      </c>
      <c r="F30" s="227">
        <v>13014.99</v>
      </c>
      <c r="G30" s="222"/>
      <c r="H30" s="223"/>
      <c r="I30" s="222"/>
      <c r="K30" s="191"/>
    </row>
    <row r="31" spans="1:11">
      <c r="A31" s="418">
        <v>2</v>
      </c>
      <c r="B31" s="419"/>
      <c r="C31" s="207" t="s">
        <v>549</v>
      </c>
      <c r="D31" s="208"/>
      <c r="E31" s="228"/>
      <c r="F31" s="229"/>
      <c r="H31" s="223"/>
      <c r="I31" s="222"/>
      <c r="K31" s="191"/>
    </row>
    <row r="32" spans="1:11">
      <c r="A32" s="230"/>
      <c r="B32" s="231"/>
      <c r="C32" s="224" t="s">
        <v>550</v>
      </c>
      <c r="D32" s="215"/>
      <c r="E32" s="232"/>
      <c r="F32" s="233"/>
      <c r="H32" s="223"/>
      <c r="I32" s="222"/>
      <c r="K32" s="191"/>
    </row>
    <row r="33" spans="1:11">
      <c r="A33" s="387">
        <v>2.1</v>
      </c>
      <c r="B33" s="388"/>
      <c r="C33" s="218" t="s">
        <v>605</v>
      </c>
      <c r="D33" s="219"/>
      <c r="E33" s="220">
        <v>70251485317</v>
      </c>
      <c r="F33" s="221">
        <v>68204386539</v>
      </c>
      <c r="G33" s="234"/>
      <c r="H33" s="223"/>
      <c r="I33" s="222"/>
      <c r="K33" s="235"/>
    </row>
    <row r="34" spans="1:11">
      <c r="A34" s="403">
        <v>2.2000000000000002</v>
      </c>
      <c r="B34" s="404"/>
      <c r="C34" s="236" t="s">
        <v>606</v>
      </c>
      <c r="D34" s="215"/>
      <c r="E34" s="226">
        <v>14050.29</v>
      </c>
      <c r="F34" s="227">
        <v>13640.87</v>
      </c>
      <c r="G34" s="237"/>
      <c r="H34" s="223"/>
      <c r="I34" s="222"/>
    </row>
    <row r="35" spans="1:11">
      <c r="A35" s="380">
        <v>3</v>
      </c>
      <c r="B35" s="382"/>
      <c r="C35" s="238" t="s">
        <v>593</v>
      </c>
      <c r="D35" s="239"/>
      <c r="E35" s="240"/>
      <c r="F35" s="241"/>
      <c r="G35" s="222"/>
      <c r="H35" s="223"/>
      <c r="I35" s="222"/>
    </row>
    <row r="36" spans="1:11">
      <c r="A36" s="242"/>
      <c r="B36" s="243"/>
      <c r="C36" s="244" t="s">
        <v>592</v>
      </c>
      <c r="D36" s="245"/>
      <c r="E36" s="246">
        <f>E33-E29</f>
        <v>2047098778</v>
      </c>
      <c r="F36" s="247">
        <v>3129421980</v>
      </c>
      <c r="G36" s="248"/>
      <c r="H36" s="223"/>
      <c r="I36" s="222"/>
    </row>
    <row r="37" spans="1:11">
      <c r="A37" s="399">
        <v>3.1</v>
      </c>
      <c r="B37" s="400"/>
      <c r="C37" s="249" t="s">
        <v>551</v>
      </c>
      <c r="D37" s="250"/>
      <c r="E37" s="240"/>
      <c r="F37" s="241"/>
      <c r="H37" s="223"/>
      <c r="I37" s="222"/>
    </row>
    <row r="38" spans="1:11">
      <c r="A38" s="251"/>
      <c r="B38" s="252"/>
      <c r="C38" s="244" t="s">
        <v>552</v>
      </c>
      <c r="D38" s="253"/>
      <c r="E38" s="246">
        <f>E36</f>
        <v>2047098778</v>
      </c>
      <c r="F38" s="247">
        <v>3129421980</v>
      </c>
      <c r="G38" s="234"/>
      <c r="H38" s="223"/>
      <c r="I38" s="222"/>
    </row>
    <row r="39" spans="1:11">
      <c r="A39" s="389">
        <v>3.2</v>
      </c>
      <c r="B39" s="390"/>
      <c r="C39" s="249" t="s">
        <v>553</v>
      </c>
      <c r="D39" s="250"/>
      <c r="E39" s="254"/>
      <c r="F39" s="255"/>
      <c r="H39" s="223"/>
      <c r="I39" s="222"/>
    </row>
    <row r="40" spans="1:11">
      <c r="A40" s="251"/>
      <c r="B40" s="256"/>
      <c r="C40" s="257" t="s">
        <v>554</v>
      </c>
      <c r="D40" s="253"/>
      <c r="E40" s="246"/>
      <c r="F40" s="247"/>
      <c r="H40" s="223"/>
      <c r="I40" s="222"/>
    </row>
    <row r="41" spans="1:11">
      <c r="A41" s="380">
        <v>4</v>
      </c>
      <c r="B41" s="381"/>
      <c r="C41" s="258" t="s">
        <v>584</v>
      </c>
      <c r="D41" s="259"/>
      <c r="E41" s="260"/>
      <c r="F41" s="261"/>
      <c r="H41" s="223"/>
      <c r="I41" s="222"/>
    </row>
    <row r="42" spans="1:11">
      <c r="A42" s="251"/>
      <c r="B42" s="252"/>
      <c r="C42" s="257" t="s">
        <v>585</v>
      </c>
      <c r="D42" s="253"/>
      <c r="E42" s="262">
        <f>E34-E30</f>
        <v>409.42000000000007</v>
      </c>
      <c r="F42" s="263">
        <v>625.88000000000102</v>
      </c>
      <c r="G42" s="264"/>
      <c r="H42" s="223"/>
      <c r="I42" s="222"/>
    </row>
    <row r="43" spans="1:11">
      <c r="A43" s="380">
        <v>5</v>
      </c>
      <c r="B43" s="381"/>
      <c r="C43" s="265" t="s">
        <v>555</v>
      </c>
      <c r="D43" s="266"/>
      <c r="E43" s="267"/>
      <c r="F43" s="268"/>
      <c r="H43" s="223"/>
      <c r="I43" s="222"/>
    </row>
    <row r="44" spans="1:11">
      <c r="A44" s="242"/>
      <c r="B44" s="243"/>
      <c r="C44" s="269" t="s">
        <v>556</v>
      </c>
      <c r="D44" s="270"/>
      <c r="E44" s="271"/>
      <c r="F44" s="272"/>
      <c r="H44" s="223"/>
      <c r="I44" s="222"/>
    </row>
    <row r="45" spans="1:11">
      <c r="A45" s="387">
        <v>5.0999999999999996</v>
      </c>
      <c r="B45" s="388"/>
      <c r="C45" s="273" t="s">
        <v>607</v>
      </c>
      <c r="D45" s="219"/>
      <c r="E45" s="274">
        <v>70251485317</v>
      </c>
      <c r="F45" s="275">
        <v>68204386539</v>
      </c>
      <c r="G45" s="223"/>
      <c r="H45" s="223"/>
      <c r="I45" s="222"/>
    </row>
    <row r="46" spans="1:11">
      <c r="A46" s="387">
        <v>5.2</v>
      </c>
      <c r="B46" s="388"/>
      <c r="C46" s="276" t="s">
        <v>608</v>
      </c>
      <c r="D46" s="215"/>
      <c r="E46" s="274">
        <v>42358277459</v>
      </c>
      <c r="F46" s="275">
        <v>42358277459</v>
      </c>
      <c r="G46" s="277"/>
      <c r="H46" s="223"/>
      <c r="I46" s="222"/>
    </row>
    <row r="47" spans="1:11">
      <c r="A47" s="401" t="s">
        <v>596</v>
      </c>
      <c r="B47" s="402"/>
      <c r="C47" s="278" t="s">
        <v>557</v>
      </c>
      <c r="D47" s="278"/>
      <c r="E47" s="279"/>
      <c r="F47" s="280"/>
      <c r="G47" s="222"/>
      <c r="H47" s="223"/>
      <c r="I47" s="222"/>
    </row>
    <row r="48" spans="1:11" ht="20.25">
      <c r="A48" s="281"/>
      <c r="B48" s="282"/>
      <c r="C48" s="283" t="s">
        <v>558</v>
      </c>
      <c r="D48" s="284"/>
      <c r="E48" s="285"/>
      <c r="F48" s="286"/>
      <c r="G48" s="287"/>
      <c r="H48" s="223"/>
      <c r="I48" s="222"/>
    </row>
    <row r="49" spans="1:9">
      <c r="A49" s="380">
        <v>1</v>
      </c>
      <c r="B49" s="382"/>
      <c r="C49" s="207" t="s">
        <v>559</v>
      </c>
      <c r="D49" s="288"/>
      <c r="E49" s="289">
        <f>F51</f>
        <v>8300</v>
      </c>
      <c r="F49" s="290">
        <v>7340</v>
      </c>
      <c r="G49" s="234"/>
      <c r="H49" s="223"/>
      <c r="I49" s="222"/>
    </row>
    <row r="50" spans="1:9">
      <c r="A50" s="251"/>
      <c r="B50" s="252"/>
      <c r="C50" s="214" t="s">
        <v>560</v>
      </c>
      <c r="D50" s="215"/>
      <c r="E50" s="216"/>
      <c r="F50" s="291"/>
      <c r="H50" s="223"/>
      <c r="I50" s="222"/>
    </row>
    <row r="51" spans="1:9">
      <c r="A51" s="380">
        <v>2</v>
      </c>
      <c r="B51" s="381"/>
      <c r="C51" s="292" t="s">
        <v>561</v>
      </c>
      <c r="D51" s="293"/>
      <c r="E51" s="289">
        <v>7880</v>
      </c>
      <c r="F51" s="294">
        <v>8300</v>
      </c>
      <c r="G51" s="234"/>
      <c r="H51" s="223"/>
      <c r="I51" s="222"/>
    </row>
    <row r="52" spans="1:9">
      <c r="A52" s="251"/>
      <c r="B52" s="252"/>
      <c r="C52" s="214" t="s">
        <v>562</v>
      </c>
      <c r="D52" s="215"/>
      <c r="E52" s="216"/>
      <c r="F52" s="291"/>
      <c r="H52" s="223"/>
      <c r="I52" s="222"/>
    </row>
    <row r="53" spans="1:9">
      <c r="A53" s="385">
        <v>3</v>
      </c>
      <c r="B53" s="386"/>
      <c r="C53" s="238" t="s">
        <v>563</v>
      </c>
      <c r="D53" s="250"/>
      <c r="E53" s="295">
        <f>(E51-E49)/E49</f>
        <v>-5.0602409638554217E-2</v>
      </c>
      <c r="F53" s="296">
        <v>0.13079019073569481</v>
      </c>
      <c r="G53" s="222"/>
      <c r="H53" s="223"/>
      <c r="I53" s="222"/>
    </row>
    <row r="54" spans="1:9">
      <c r="A54" s="251"/>
      <c r="B54" s="252"/>
      <c r="C54" s="244" t="s">
        <v>564</v>
      </c>
      <c r="D54" s="253"/>
      <c r="E54" s="216"/>
      <c r="F54" s="291"/>
      <c r="G54" s="297"/>
      <c r="H54" s="223"/>
      <c r="I54" s="222"/>
    </row>
    <row r="55" spans="1:9">
      <c r="A55" s="385">
        <v>4</v>
      </c>
      <c r="B55" s="386"/>
      <c r="C55" s="395" t="s">
        <v>609</v>
      </c>
      <c r="D55" s="396"/>
      <c r="E55" s="298"/>
      <c r="F55" s="299"/>
      <c r="H55" s="223"/>
      <c r="I55" s="222"/>
    </row>
    <row r="56" spans="1:9">
      <c r="A56" s="300"/>
      <c r="B56" s="301"/>
      <c r="C56" s="397"/>
      <c r="D56" s="398"/>
      <c r="E56" s="216"/>
      <c r="F56" s="291"/>
      <c r="H56" s="223"/>
      <c r="I56" s="222"/>
    </row>
    <row r="57" spans="1:9">
      <c r="A57" s="387">
        <v>4.0999999999999996</v>
      </c>
      <c r="B57" s="388"/>
      <c r="C57" s="302" t="s">
        <v>610</v>
      </c>
      <c r="D57" s="303"/>
      <c r="E57" s="262">
        <f>E51-E34</f>
        <v>-6170.2900000000009</v>
      </c>
      <c r="F57" s="263">
        <v>-5340.8700000000008</v>
      </c>
      <c r="G57" s="222"/>
      <c r="H57" s="223"/>
      <c r="I57" s="222"/>
    </row>
    <row r="58" spans="1:9">
      <c r="A58" s="389">
        <v>4.2</v>
      </c>
      <c r="B58" s="390"/>
      <c r="C58" s="249" t="s">
        <v>565</v>
      </c>
      <c r="D58" s="250"/>
      <c r="E58" s="304"/>
      <c r="F58" s="305"/>
      <c r="H58" s="223"/>
      <c r="I58" s="222"/>
    </row>
    <row r="59" spans="1:9">
      <c r="A59" s="300"/>
      <c r="B59" s="301"/>
      <c r="C59" s="269" t="s">
        <v>566</v>
      </c>
      <c r="D59" s="306"/>
      <c r="E59" s="307">
        <f>E57/E34</f>
        <v>-0.43915748358218942</v>
      </c>
      <c r="F59" s="308">
        <v>-0.39153441092833524</v>
      </c>
      <c r="G59" s="297"/>
      <c r="H59" s="223"/>
      <c r="I59" s="222"/>
    </row>
    <row r="60" spans="1:9">
      <c r="A60" s="385">
        <v>5</v>
      </c>
      <c r="B60" s="386"/>
      <c r="C60" s="309" t="s">
        <v>567</v>
      </c>
      <c r="D60" s="310"/>
      <c r="E60" s="311"/>
      <c r="F60" s="312"/>
      <c r="H60" s="223"/>
      <c r="I60" s="222"/>
    </row>
    <row r="61" spans="1:9">
      <c r="A61" s="300"/>
      <c r="B61" s="301"/>
      <c r="C61" s="313" t="s">
        <v>568</v>
      </c>
      <c r="D61" s="306"/>
      <c r="E61" s="314"/>
      <c r="F61" s="315"/>
      <c r="H61" s="223"/>
      <c r="I61" s="222"/>
    </row>
    <row r="62" spans="1:9">
      <c r="A62" s="387">
        <v>5.0999999999999996</v>
      </c>
      <c r="B62" s="388"/>
      <c r="C62" s="273" t="s">
        <v>611</v>
      </c>
      <c r="D62" s="316"/>
      <c r="E62" s="274">
        <v>8890</v>
      </c>
      <c r="F62" s="275">
        <v>8890</v>
      </c>
      <c r="G62" s="234"/>
      <c r="H62" s="223"/>
      <c r="I62" s="222"/>
    </row>
    <row r="63" spans="1:9" ht="20.25" thickBot="1">
      <c r="A63" s="391">
        <v>5.2</v>
      </c>
      <c r="B63" s="392"/>
      <c r="C63" s="317" t="s">
        <v>612</v>
      </c>
      <c r="D63" s="318"/>
      <c r="E63" s="319">
        <v>4660</v>
      </c>
      <c r="F63" s="319">
        <v>4660</v>
      </c>
      <c r="G63" s="234"/>
      <c r="H63" s="223"/>
      <c r="I63" s="222"/>
    </row>
    <row r="64" spans="1:9" ht="6" customHeight="1">
      <c r="A64" s="320"/>
      <c r="B64" s="320"/>
      <c r="C64" s="321"/>
      <c r="D64" s="321"/>
      <c r="E64" s="322"/>
      <c r="F64" s="323"/>
      <c r="G64" s="234"/>
      <c r="H64" s="223"/>
      <c r="I64" s="222"/>
    </row>
    <row r="65" spans="1:6" ht="41.25" customHeight="1">
      <c r="A65" s="324" t="s">
        <v>569</v>
      </c>
      <c r="B65" s="324"/>
      <c r="C65" s="393" t="s">
        <v>613</v>
      </c>
      <c r="D65" s="393"/>
      <c r="E65" s="393"/>
      <c r="F65" s="39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5"/>
      <c r="B67" s="325"/>
      <c r="C67" s="325"/>
      <c r="D67" s="325"/>
      <c r="E67" s="326"/>
      <c r="F67" s="327"/>
    </row>
    <row r="68" spans="1:6">
      <c r="B68" s="186" t="s">
        <v>601</v>
      </c>
      <c r="D68" s="328"/>
      <c r="E68" s="384" t="s">
        <v>602</v>
      </c>
      <c r="F68" s="384"/>
    </row>
    <row r="69" spans="1:6">
      <c r="B69" s="329" t="s">
        <v>615</v>
      </c>
      <c r="D69" s="328"/>
      <c r="E69" s="383" t="s">
        <v>571</v>
      </c>
      <c r="F69" s="384"/>
    </row>
    <row r="70" spans="1:6" ht="14.25" customHeight="1">
      <c r="C70" s="330"/>
      <c r="D70" s="330"/>
      <c r="E70" s="331"/>
      <c r="F70" s="173"/>
    </row>
    <row r="71" spans="1:6" ht="14.25" customHeight="1">
      <c r="A71" s="332"/>
      <c r="B71" s="332"/>
    </row>
    <row r="72" spans="1:6" ht="14.25" customHeight="1">
      <c r="A72" s="332"/>
      <c r="B72" s="332"/>
    </row>
    <row r="73" spans="1:6" ht="14.25" customHeight="1">
      <c r="A73" s="332"/>
      <c r="B73" s="332"/>
    </row>
    <row r="74" spans="1:6" ht="14.25" customHeight="1">
      <c r="A74" s="332"/>
      <c r="B74" s="332"/>
    </row>
    <row r="75" spans="1:6" ht="14.25" customHeight="1">
      <c r="A75" s="332"/>
      <c r="B75" s="332"/>
      <c r="C75" s="333"/>
      <c r="E75" s="174"/>
      <c r="F75" s="170"/>
    </row>
    <row r="76" spans="1:6" ht="14.25" customHeight="1">
      <c r="A76" s="334"/>
      <c r="B76" s="334"/>
      <c r="C76" s="335"/>
      <c r="D76" s="172"/>
      <c r="E76" s="171"/>
      <c r="F76" s="172"/>
    </row>
    <row r="77" spans="1:6">
      <c r="A77" s="334"/>
      <c r="B77" s="334"/>
      <c r="C77" s="334"/>
      <c r="D77" s="334"/>
    </row>
    <row r="78" spans="1:6">
      <c r="A78" s="336"/>
      <c r="B78" s="336"/>
      <c r="C78" s="336"/>
      <c r="D78" s="336"/>
    </row>
    <row r="79" spans="1:6">
      <c r="A79" s="337"/>
      <c r="B79" s="337"/>
      <c r="C79" s="336"/>
      <c r="D79" s="336"/>
    </row>
    <row r="80" spans="1:6">
      <c r="A80" s="338"/>
      <c r="B80" s="339" t="s">
        <v>598</v>
      </c>
      <c r="C80" s="340"/>
      <c r="E80" s="341" t="s">
        <v>597</v>
      </c>
      <c r="F80" s="339"/>
    </row>
    <row r="81" spans="2:5">
      <c r="B81" s="161" t="s">
        <v>537</v>
      </c>
      <c r="E81" s="177" t="s">
        <v>577</v>
      </c>
    </row>
    <row r="82" spans="2:5" ht="16.5" customHeight="1">
      <c r="B82" s="338"/>
    </row>
    <row r="83" spans="2:5">
      <c r="E83" s="176"/>
    </row>
    <row r="84" spans="2:5" ht="6.6" customHeight="1"/>
    <row r="85" spans="2:5">
      <c r="B85" s="338"/>
      <c r="E85" s="176"/>
    </row>
    <row r="86" spans="2:5">
      <c r="B86" s="172"/>
    </row>
  </sheetData>
  <mergeCells count="38"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</mergeCells>
  <printOptions horizontalCentered="1"/>
  <pageMargins left="0" right="0" top="0.59055118110236227" bottom="0" header="0" footer="0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klI5LsUJsoBHBWsUAIWrEWmOjALCXfefDeN0xh5nyP4=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wQLBRqNM7cnkMceXz8gPD18Rv5QtcEjaUfN4N1sypaE=</DigestValue>
    </Reference>
  </SignedInfo>
  <SignatureValue>G9ii/aCpUr2wApt16xQmbf9DfcY1UiamufCcCnR4QkwezIQ6uSC0jPJ+Y/fCl9Uo9dTY0cEgPpCc
mhkr7n2I9LGQM8VKRvOfMfIbYKrWFdFl+6iFYMDcMRlrBv9bYJlp06LnXyMTstouk7goVTdIkIOR
jJNWo2Mtl2CarAgIe3NlNkjcBsaGWGyGFNEcRzf4793kEdKjIQLoZCkKd5rVDuDg0pXcFnSbRKXq
kKZiQ4lB5+cpV8oKS266TLvUTuwZmcgtCiaBIrUlEsOCpJld/YXZOUWY5ahHySFOXfv/1kvxuaP4
mGKFM2X23twzbKxjdZF1e5PwWhn3WYxeOf4uSw==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UfKemV9gfQL9mj8hGdlK4cmkzJtcGbE53ROl/vDNaXk=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2ph9vUTlq9CKZ4Q9wZf9ydgW6Tdp6bJdAXjKQB7JZlg=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hBOMUz5Bx8M4n8j/dnN7dZ5MJD3FL3E1B1ZCrvGtA+c=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SbDa7ICs/SvDC6h8h2J6qe46Nlzonx5abvnLgWULO64=</DigestValue>
      </Reference>
      <Reference URI="/xl/worksheets/sheet3.xml?ContentType=application/vnd.openxmlformats-officedocument.spreadsheetml.worksheet+xml">
        <DigestMethod Algorithm="http://www.w3.org/2001/04/xmlenc#sha256"/>
        <DigestValue>ew1C50w9nZ59IXSda0X8Kj9Wka4F7UzHPL7Jsej5WEQ=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OdFUQMOndW4NTQgLh81Z77xVA17qMFj2tG5C+XLkT3Q=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2025-08-20T07:26:07Z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2025-08-20T07:26:07Z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KHQq3SSl6u0g4Vdv4LJu+Y+fxK/0WbWJM9pWEoA7kA4=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q7NRwXwJPT0V/3opZkbr18x6QJ/2m6TBrXIaTU983WI=</DigestValue>
    </Reference>
  </SignedInfo>
  <SignatureValue>7Qh70m9TeizEW14VfX479Dz3PIrYfhFYD+1Y8LfTU5YJEf0BbqUyrFtqc+hb7U2mI6asxWx3/IhK
+zQDWzgNHj3iL/0hclQ+EAHv4i7GMiv8EC4iXKq+BwoH+pywN0FfwzAgHkZ93W5gmeTDMvx1FfPQ
jfttbOmBERIz8M+ctiCzn/u4UnV4pngySQ86iNESv0j4N1Bku6Vz+t+NYh/fg2jIbpio5T+rgzzd
9dpmctsAZrzLpHYNxKlWyeVkFgV/UFdPCIyfwl4VeIXAb3g+6vrszghKX5hG/iHXxLwPsWU5d2dh
UXh15xtenZMXUxNH/cdN0/ZDGFjbys644AvGSQ==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UfKemV9gfQL9mj8hGdlK4cmkzJtcGbE53ROl/vDNaXk=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2ph9vUTlq9CKZ4Q9wZf9ydgW6Tdp6bJdAXjKQB7JZlg=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hBOMUz5Bx8M4n8j/dnN7dZ5MJD3FL3E1B1ZCrvGtA+c=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SbDa7ICs/SvDC6h8h2J6qe46Nlzonx5abvnLgWULO64=</DigestValue>
      </Reference>
      <Reference URI="/xl/worksheets/sheet3.xml?ContentType=application/vnd.openxmlformats-officedocument.spreadsheetml.worksheet+xml">
        <DigestMethod Algorithm="http://www.w3.org/2001/04/xmlenc#sha256"/>
        <DigestValue>ew1C50w9nZ59IXSda0X8Kj9Wka4F7UzHPL7Jsej5WEQ=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OdFUQMOndW4NTQgLh81Z77xVA17qMFj2tG5C+XLkT3Q=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2025-08-20T08:02:32Z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2025-08-20T08:02:32Z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2025-08-13T03:51:08Z</cp:lastPrinted>
  <dcterms:created xsi:type="dcterms:W3CDTF">2014-09-25T08:23:57Z</dcterms:created>
  <dcterms:modified xsi:type="dcterms:W3CDTF">2025-08-20T03:48:24Z</dcterms:modified>
</cp:coreProperties>
</file>