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2025\"/>
    </mc:Choice>
  </mc:AlternateContent>
  <bookViews>
    <workbookView xWindow="0" yWindow="0" windowWidth="15135" windowHeight="9375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print'!$B$1:$G$69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25" i="27" l="1"/>
  <c r="G52" i="27" l="1"/>
  <c r="G39" i="27"/>
  <c r="G37" i="27"/>
  <c r="G45" i="27" l="1"/>
  <c r="F31" i="27" l="1"/>
  <c r="F45" i="27" l="1"/>
  <c r="F30" i="27"/>
  <c r="F37" i="27" s="1"/>
  <c r="F39" i="27" s="1"/>
  <c r="H19" i="27" l="1"/>
  <c r="E19" i="27" l="1"/>
  <c r="E18" i="27"/>
  <c r="F52" i="27" l="1"/>
  <c r="F53" i="27" s="1"/>
  <c r="F25" i="27" l="1"/>
  <c r="E20" i="27" l="1"/>
  <c r="E21" i="27" s="1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comments1.xml><?xml version="1.0" encoding="utf-8"?>
<comments xmlns="http://schemas.openxmlformats.org/spreadsheetml/2006/main">
  <authors>
    <author/>
  </authors>
  <commentList>
    <comment ref="F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<sst xmlns="http://schemas.openxmlformats.org/spreadsheetml/2006/main" count="1392" uniqueCount="599">
  <si>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</si>
  <si>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</si>
  <si>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</si>
  <si>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</si>
  <si>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</si>
  <si>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</si>
  <si>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</si>
  <si>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</si>
  <si>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</si>
  <si>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</si>
  <si>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</si>
  <si>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</si>
  <si>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</si>
  <si>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</si>
  <si>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</si>
  <si>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</si>
  <si>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</si>
  <si>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</si>
  <si>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</si>
  <si>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</si>
  <si>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</si>
  <si>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</si>
  <si>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</si>
  <si>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</si>
  <si>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</si>
  <si>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</si>
  <si>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</si>
  <si>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</si>
  <si>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</si>
  <si>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</si>
  <si>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</si>
  <si>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</si>
  <si>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</si>
  <si>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</si>
  <si>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</si>
  <si>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</si>
  <si>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</si>
  <si>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</si>
  <si>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</si>
  <si>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</si>
  <si>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</si>
  <si>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</si>
  <si>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</si>
  <si>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</si>
  <si>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</si>
  <si>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</si>
  <si>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</si>
  <si>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</si>
  <si>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</si>
  <si>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</si>
  <si>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</si>
  <si>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</si>
  <si>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</si>
  <si>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</si>
  <si>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</si>
  <si>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</si>
  <si>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</si>
  <si>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</si>
  <si>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</si>
  <si>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</si>
  <si>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</si>
  <si>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</si>
  <si>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</si>
  <si>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</si>
  <si>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</si>
  <si>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</si>
  <si>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</si>
  <si>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</si>
  <si>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</si>
  <si>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</si>
  <si>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</si>
  <si>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</si>
  <si>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</si>
  <si>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</si>
  <si>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</si>
  <si>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</si>
  <si>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</si>
  <si>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</si>
  <si>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</si>
  <si>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</si>
  <si>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</si>
  <si>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</si>
  <si>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</si>
  <si>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</si>
  <si>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</si>
  <si>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</si>
  <si>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</si>
  <si>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</si>
  <si>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</si>
  <si>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</si>
  <si>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</si>
  <si>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</si>
  <si>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</si>
  <si>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</si>
  <si>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</si>
  <si>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</si>
  <si>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</si>
  <si>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</si>
  <si>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</si>
  <si>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</si>
  <si>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</si>
  <si>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</si>
  <si>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</si>
  <si>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</si>
  <si>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</si>
  <si>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</si>
  <si>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</si>
  <si>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</si>
  <si>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</si>
  <si>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</si>
  <si>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</si>
  <si>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</si>
  <si>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</si>
  <si>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</si>
  <si>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</si>
  <si>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</si>
  <si>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</si>
  <si>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</si>
  <si>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</si>
  <si>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</si>
  <si>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</si>
  <si>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</si>
  <si>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</si>
  <si>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</si>
  <si>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</si>
  <si>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</si>
  <si>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</si>
  <si>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</si>
  <si>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</si>
  <si>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</si>
  <si>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</si>
  <si>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</si>
  <si>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</si>
  <si>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</si>
  <si>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</si>
  <si>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</si>
  <si>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</si>
  <si>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</si>
  <si>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</si>
  <si>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</si>
  <si>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</si>
  <si>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</si>
  <si>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</si>
  <si>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</si>
  <si>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</si>
  <si>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</si>
  <si>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</si>
  <si>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</si>
  <si>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</si>
  <si>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</si>
  <si>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</si>
  <si>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</si>
  <si>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</si>
  <si>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</si>
  <si>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</si>
  <si>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</si>
  <si>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</si>
  <si>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</si>
  <si>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</si>
  <si>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</si>
  <si>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</si>
  <si>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</si>
  <si>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</si>
  <si>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</si>
  <si>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</si>
  <si>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</si>
  <si>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</si>
  <si>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</si>
  <si>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</si>
  <si>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</si>
  <si>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</si>
  <si>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</si>
  <si>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</si>
  <si>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</si>
  <si>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</si>
  <si>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</si>
  <si>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</si>
  <si>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</si>
  <si>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</si>
  <si>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</si>
  <si>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</si>
  <si>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</si>
  <si>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</si>
  <si>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</si>
  <si>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</si>
  <si>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</si>
  <si>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</si>
  <si>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</si>
  <si>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</si>
  <si>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</si>
  <si>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</si>
  <si>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</si>
  <si>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</si>
  <si>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</si>
  <si>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</si>
  <si>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</si>
  <si>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</si>
  <si>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</si>
  <si>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</si>
  <si>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</si>
  <si>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</si>
  <si>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</si>
  <si>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</si>
  <si>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</si>
  <si>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</si>
  <si>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</si>
  <si>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</si>
  <si>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</si>
  <si>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</si>
  <si>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</si>
  <si>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</si>
  <si>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</si>
  <si>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</si>
  <si>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</si>
  <si>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</si>
  <si>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</si>
  <si>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</si>
  <si>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</si>
  <si>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</si>
  <si>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</si>
  <si>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</si>
  <si>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</si>
  <si>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</si>
  <si>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</si>
  <si>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</si>
  <si>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</si>
  <si>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</si>
  <si>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</si>
  <si>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</si>
  <si>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</si>
  <si>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</si>
  <si>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</si>
  <si>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</si>
  <si>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</si>
  <si>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</si>
  <si>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</si>
  <si>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</si>
  <si>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</si>
  <si>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</si>
  <si>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</si>
  <si>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</si>
  <si>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</si>
  <si>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</si>
  <si>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</si>
  <si>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</si>
  <si>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</si>
  <si>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</si>
  <si>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</si>
  <si>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</si>
  <si>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</si>
  <si>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</si>
  <si>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</si>
  <si>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</si>
  <si>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</si>
  <si>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</si>
  <si>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</si>
  <si>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</si>
  <si>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</si>
  <si>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</si>
  <si>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</si>
  <si>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</si>
  <si>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</si>
  <si>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</si>
  <si>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</si>
  <si>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</si>
  <si>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</si>
  <si>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</si>
  <si>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</si>
  <si>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</si>
  <si>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</si>
  <si>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</si>
  <si>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</si>
  <si>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</si>
  <si>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</si>
  <si>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</si>
  <si>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</si>
  <si>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</si>
  <si>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</si>
  <si>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</si>
  <si>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</si>
  <si>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</si>
  <si>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</si>
  <si>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</si>
  <si>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</si>
  <si>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</si>
  <si>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</si>
  <si>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</si>
  <si>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</si>
  <si>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</si>
  <si>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</si>
  <si>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</si>
  <si>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</si>
  <si>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</si>
  <si>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</si>
  <si>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</si>
  <si>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</si>
  <si>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</si>
  <si>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</si>
  <si>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</si>
  <si>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</si>
  <si>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</si>
  <si>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</si>
  <si>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</si>
  <si>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</si>
  <si>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</si>
  <si>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</si>
  <si>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</si>
  <si>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</si>
  <si>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</si>
  <si>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</si>
  <si>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</si>
  <si>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</si>
  <si>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</si>
  <si>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</si>
  <si>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</si>
  <si>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</si>
  <si>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</si>
  <si>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</si>
  <si>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</si>
  <si>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</si>
  <si>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</si>
  <si>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</si>
  <si>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</si>
  <si>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</si>
  <si>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</si>
  <si>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</si>
  <si>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</si>
  <si>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</si>
  <si>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</si>
  <si>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</si>
  <si>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</si>
  <si>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</si>
  <si>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</si>
  <si>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</si>
  <si>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</si>
  <si>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</si>
  <si>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</si>
  <si>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</si>
  <si>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</si>
  <si>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</si>
  <si>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</si>
  <si>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</si>
  <si>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</si>
  <si>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</si>
  <si>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</si>
  <si>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</si>
  <si>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</si>
  <si>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</si>
  <si>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</si>
  <si>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</si>
  <si>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</si>
  <si>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</si>
  <si>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</si>
  <si>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</si>
  <si>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</si>
  <si>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</si>
  <si>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</si>
  <si>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</si>
  <si>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</si>
  <si>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</si>
  <si>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</si>
  <si>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</si>
  <si>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</si>
  <si>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</si>
  <si>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</si>
  <si>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</si>
  <si>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</si>
  <si>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</si>
  <si>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</si>
  <si>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</si>
  <si>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</si>
  <si>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</si>
  <si>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</si>
  <si>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</si>
  <si>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</si>
  <si>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</si>
  <si>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</si>
  <si>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</si>
  <si>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</si>
  <si>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</si>
  <si>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</si>
  <si>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</si>
  <si>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</si>
  <si>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</si>
  <si>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</si>
  <si>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</si>
  <si>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</si>
  <si>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</si>
  <si>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</si>
  <si>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</si>
  <si>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</si>
  <si>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</si>
  <si>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</si>
  <si>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</si>
  <si>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</si>
  <si>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</si>
  <si>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</si>
  <si>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</si>
  <si>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</si>
  <si>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</si>
  <si>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</si>
  <si>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</si>
  <si>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</si>
  <si>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</si>
  <si>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</si>
  <si>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</si>
  <si>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</si>
  <si>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</si>
  <si>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</si>
  <si>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</si>
  <si>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</si>
  <si>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</si>
  <si>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</si>
  <si>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</si>
  <si>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</si>
  <si>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</si>
  <si>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</si>
  <si>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</si>
  <si>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</si>
  <si>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</si>
  <si>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</si>
  <si>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</si>
  <si>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</si>
  <si>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</si>
  <si>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</si>
  <si>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</si>
  <si>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</si>
  <si>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</si>
  <si>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</si>
  <si>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</si>
  <si>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</si>
  <si>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</si>
  <si>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</si>
  <si>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</si>
  <si>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</si>
  <si>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</si>
  <si>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</si>
  <si>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</si>
  <si>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</si>
  <si>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</si>
  <si>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</si>
  <si>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</si>
  <si>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</si>
  <si>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</si>
  <si>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</si>
  <si>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</si>
  <si>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</si>
  <si>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</si>
  <si>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</si>
  <si>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</si>
  <si>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</si>
  <si>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</si>
  <si>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</si>
  <si>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</si>
  <si>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</si>
  <si>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</si>
  <si>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</si>
  <si>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</si>
  <si>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</si>
  <si>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</si>
  <si>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</si>
  <si>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</si>
  <si>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</si>
  <si>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</si>
  <si>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</si>
  <si>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</si>
  <si>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</si>
  <si>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</si>
  <si>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</si>
  <si>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</si>
  <si>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</si>
  <si>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</si>
  <si>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</si>
  <si>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</si>
  <si>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</si>
  <si>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</si>
  <si>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</si>
  <si>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</si>
  <si>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</si>
  <si>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</si>
  <si>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</si>
  <si>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</si>
  <si>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</si>
  <si>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</si>
  <si>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</si>
  <si>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</si>
  <si>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</si>
  <si>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</si>
  <si>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</si>
  <si>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</si>
  <si>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</si>
  <si>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</si>
  <si>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</si>
  <si>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</si>
  <si>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</si>
  <si>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</si>
  <si>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</si>
  <si>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</si>
  <si>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</si>
  <si>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</si>
  <si>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</si>
  <si>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</si>
  <si>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</si>
  <si>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</si>
  <si>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</si>
  <si>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</si>
  <si>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</si>
  <si>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</si>
  <si>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</si>
  <si>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</si>
  <si>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</si>
  <si>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</si>
  <si>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</si>
  <si>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</si>
  <si>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</si>
  <si>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</si>
  <si>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</si>
  <si>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</si>
  <si>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</si>
  <si>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</si>
  <si>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</si>
  <si>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</si>
  <si>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</si>
  <si>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</si>
  <si>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</si>
  <si>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</si>
  <si>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</si>
  <si>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</si>
  <si>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</si>
  <si>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</si>
  <si>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</si>
  <si>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</si>
  <si>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</si>
  <si>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</si>
  <si>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</si>
  <si>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</si>
  <si>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</si>
  <si>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</si>
  <si>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</si>
  <si>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</si>
  <si>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</si>
  <si>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</si>
  <si>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</si>
  <si>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</si>
  <si>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</si>
  <si>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</si>
  <si>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</si>
  <si>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</si>
  <si>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</si>
  <si>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</si>
  <si>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</si>
  <si>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</si>
  <si>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</si>
  <si>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</si>
  <si>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</si>
  <si>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</si>
  <si>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</si>
  <si>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</si>
  <si>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</si>
  <si>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</si>
  <si>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</si>
  <si>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</si>
  <si>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</si>
  <si>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</si>
  <si>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</si>
  <si>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</si>
  <si>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</si>
  <si>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</si>
  <si>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</si>
  <si>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</si>
  <si>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</si>
  <si>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</si>
  <si>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</si>
  <si>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</si>
  <si>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</si>
  <si>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</si>
  <si>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</si>
  <si>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</si>
  <si>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</si>
  <si>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</si>
  <si>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</si>
  <si>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</si>
  <si>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</si>
  <si>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</si>
  <si>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</si>
  <si>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</si>
  <si>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</si>
  <si>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</si>
  <si>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</si>
  <si>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</si>
  <si>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</si>
  <si>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</si>
  <si>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</si>
  <si>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</si>
  <si>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</si>
  <si>
    <t>Ngân hàng TMCP Đầu tư và Phát triển Việt Nam - CN Hà Thành</t>
  </si>
  <si>
    <t>Công Ty Cổ phần QLQ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</si>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</sst>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0.0000000000000000000"/>
    <numFmt numFmtId="224" formatCode="_-* #,##0\ _₫_-;\-* #,##0\ _₫_-;_-* &quot;-&quot;??\ _₫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5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41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43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5" applyNumberFormat="0" applyAlignment="0" applyProtection="0"/>
    <xf numFmtId="0" fontId="105" fillId="44" borderId="48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2" applyNumberFormat="0" applyFill="0" applyAlignment="0" applyProtection="0"/>
    <xf numFmtId="0" fontId="96" fillId="0" borderId="43" applyNumberFormat="0" applyFill="0" applyAlignment="0" applyProtection="0"/>
    <xf numFmtId="0" fontId="97" fillId="0" borderId="44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5" applyNumberFormat="0" applyAlignment="0" applyProtection="0"/>
    <xf numFmtId="0" fontId="104" fillId="0" borderId="47" applyNumberFormat="0" applyFill="0" applyAlignment="0" applyProtection="0"/>
    <xf numFmtId="0" fontId="100" fillId="41" borderId="0" applyNumberFormat="0" applyBorder="0" applyAlignment="0" applyProtection="0"/>
    <xf numFmtId="0" fontId="102" fillId="43" borderId="46" applyNumberFormat="0" applyAlignment="0" applyProtection="0"/>
    <xf numFmtId="0" fontId="94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164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2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3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4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32" fillId="0" borderId="54"/>
    <xf numFmtId="204" fontId="133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56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57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164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5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5" applyNumberFormat="0" applyAlignment="0" applyProtection="0"/>
    <xf numFmtId="0" fontId="167" fillId="44" borderId="48" applyNumberFormat="0" applyAlignment="0" applyProtection="0"/>
    <xf numFmtId="165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2" applyNumberFormat="0" applyFill="0" applyAlignment="0" applyProtection="0"/>
    <xf numFmtId="0" fontId="158" fillId="0" borderId="43" applyNumberFormat="0" applyFill="0" applyAlignment="0" applyProtection="0"/>
    <xf numFmtId="0" fontId="159" fillId="0" borderId="44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5" applyNumberFormat="0" applyAlignment="0" applyProtection="0"/>
    <xf numFmtId="0" fontId="166" fillId="0" borderId="47" applyNumberFormat="0" applyFill="0" applyAlignment="0" applyProtection="0"/>
    <xf numFmtId="0" fontId="162" fillId="41" borderId="0" applyNumberFormat="0" applyBorder="0" applyAlignment="0" applyProtection="0"/>
    <xf numFmtId="0" fontId="1" fillId="45" borderId="49" applyNumberFormat="0" applyFont="0" applyAlignment="0" applyProtection="0"/>
    <xf numFmtId="0" fontId="164" fillId="43" borderId="46" applyNumberFormat="0" applyAlignment="0" applyProtection="0"/>
    <xf numFmtId="0" fontId="156" fillId="0" borderId="0" applyNumberFormat="0" applyFill="0" applyBorder="0" applyAlignment="0" applyProtection="0"/>
    <xf numFmtId="0" fontId="170" fillId="0" borderId="50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45" applyNumberFormat="0" applyAlignment="0" applyProtection="0"/>
    <xf numFmtId="0" fontId="109" fillId="0" borderId="0"/>
  </cellStyleXfs>
  <cellXfs count="37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43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43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43" fontId="5" fillId="22" borderId="19" xfId="87" applyFont="1" applyFill="1" applyBorder="1" applyProtection="1">
      <protection locked="0"/>
    </xf>
    <xf numFmtId="43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43" fontId="5" fillId="28" borderId="22" xfId="87" applyFont="1" applyFill="1" applyBorder="1" applyAlignment="1" applyProtection="1">
      <alignment horizontal="center" vertical="center" wrapText="1"/>
      <protection locked="0"/>
    </xf>
    <xf numFmtId="43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43" fontId="3" fillId="28" borderId="25" xfId="87" applyFont="1" applyFill="1" applyBorder="1" applyAlignment="1" applyProtection="1">
      <alignment vertical="center"/>
      <protection locked="0"/>
    </xf>
    <xf numFmtId="43" fontId="3" fillId="28" borderId="26" xfId="87" applyFont="1" applyFill="1" applyBorder="1" applyAlignment="1" applyProtection="1">
      <alignment vertical="center"/>
      <protection locked="0"/>
    </xf>
    <xf numFmtId="43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43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43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43" fontId="55" fillId="0" borderId="0" xfId="64" applyFont="1"/>
    <xf numFmtId="0" fontId="55" fillId="0" borderId="0" xfId="0" applyFont="1" applyAlignment="1">
      <alignment vertical="center"/>
    </xf>
    <xf numFmtId="43" fontId="55" fillId="0" borderId="0" xfId="64" applyFont="1" applyAlignment="1">
      <alignment vertical="center"/>
    </xf>
    <xf numFmtId="43" fontId="55" fillId="0" borderId="0" xfId="64" applyFont="1" applyAlignment="1" applyProtection="1">
      <alignment vertical="center"/>
      <protection locked="0"/>
    </xf>
    <xf numFmtId="43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43" fontId="55" fillId="30" borderId="0" xfId="64" applyFont="1" applyFill="1" applyAlignment="1">
      <alignment vertical="center"/>
    </xf>
    <xf numFmtId="43" fontId="55" fillId="30" borderId="0" xfId="0" applyNumberFormat="1" applyFont="1" applyFill="1" applyAlignment="1">
      <alignment vertical="center"/>
    </xf>
    <xf numFmtId="43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43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43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43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43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43" fontId="3" fillId="0" borderId="16" xfId="88" applyFont="1" applyFill="1" applyBorder="1" applyAlignment="1" applyProtection="1">
      <alignment horizontal="center" vertical="center"/>
      <protection locked="0"/>
    </xf>
    <xf numFmtId="43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43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50" fillId="0" borderId="0" xfId="64" applyFont="1" applyAlignment="1"/>
    <xf numFmtId="43" fontId="63" fillId="0" borderId="0" xfId="64" applyFont="1"/>
    <xf numFmtId="43" fontId="64" fillId="0" borderId="0" xfId="64" applyFont="1" applyAlignment="1"/>
    <xf numFmtId="43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165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165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43" fontId="48" fillId="0" borderId="0" xfId="64" applyFo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43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165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65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43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223" fontId="48" fillId="0" borderId="0" xfId="0" applyNumberFormat="1" applyFont="1"/>
    <xf numFmtId="171" fontId="11" fillId="0" borderId="51" xfId="65" applyNumberFormat="1" applyFont="1" applyFill="1" applyBorder="1" applyAlignment="1">
      <alignment horizontal="right"/>
    </xf>
    <xf numFmtId="224" fontId="11" fillId="0" borderId="58" xfId="499" applyNumberFormat="1" applyFont="1" applyBorder="1" applyAlignment="1">
      <alignment horizontal="right"/>
    </xf>
    <xf numFmtId="43" fontId="11" fillId="0" borderId="19" xfId="64" applyFont="1" applyFill="1" applyBorder="1" applyAlignment="1">
      <alignment horizontal="right"/>
    </xf>
    <xf numFmtId="43" fontId="11" fillId="0" borderId="51" xfId="64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78" fontId="8" fillId="37" borderId="36" xfId="65" applyNumberFormat="1" applyFont="1" applyFill="1" applyBorder="1" applyAlignment="1"/>
    <xf numFmtId="0" fontId="45" fillId="37" borderId="29" xfId="0" applyFont="1" applyFill="1" applyBorder="1" applyAlignment="1">
      <alignment horizontal="center"/>
    </xf>
    <xf numFmtId="178" fontId="7" fillId="0" borderId="1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0" fontId="48" fillId="0" borderId="41" xfId="0" applyFont="1" applyBorder="1" applyAlignment="1">
      <alignment horizontal="center"/>
    </xf>
    <xf numFmtId="179" fontId="11" fillId="0" borderId="36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6" fillId="0" borderId="29" xfId="0" applyFont="1" applyBorder="1" applyAlignment="1">
      <alignment horizontal="center" vertical="top" wrapText="1"/>
    </xf>
    <xf numFmtId="0" fontId="48" fillId="0" borderId="29" xfId="0" applyFont="1" applyBorder="1" applyAlignment="1">
      <alignment horizontal="center" vertical="top" wrapText="1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7" fillId="29" borderId="0" xfId="695" applyNumberFormat="1" applyFont="1" applyFill="1" applyBorder="1" applyAlignment="1">
      <alignment vertical="center"/>
    </xf>
    <xf numFmtId="0" fontId="47" fillId="0" borderId="0" xfId="695" applyNumberFormat="1" applyFont="1" applyFill="1" applyBorder="1" applyAlignment="1">
      <alignment horizontal="left" vertical="center"/>
    </xf>
    <xf numFmtId="0" fontId="48" fillId="29" borderId="0" xfId="459" applyFont="1" applyFill="1" applyBorder="1"/>
    <xf numFmtId="170" fontId="173" fillId="29" borderId="0" xfId="457" applyFont="1" applyFill="1" applyBorder="1" applyAlignment="1">
      <alignment vertical="center"/>
    </xf>
    <xf numFmtId="170" fontId="173" fillId="29" borderId="0" xfId="458" applyFont="1" applyFill="1" applyBorder="1" applyAlignment="1">
      <alignment vertical="center"/>
    </xf>
    <xf numFmtId="2" fontId="173" fillId="29" borderId="0" xfId="695" applyNumberFormat="1" applyFont="1" applyFill="1" applyBorder="1" applyAlignment="1">
      <alignment vertical="center"/>
    </xf>
    <xf numFmtId="170" fontId="173" fillId="29" borderId="0" xfId="460" applyFont="1" applyFill="1" applyBorder="1" applyAlignment="1">
      <alignment vertical="center"/>
    </xf>
    <xf numFmtId="0" fontId="47" fillId="0" borderId="0" xfId="459" applyFont="1" applyBorder="1"/>
    <xf numFmtId="2" fontId="47" fillId="29" borderId="0" xfId="695" applyNumberFormat="1" applyFont="1" applyFill="1" applyBorder="1" applyAlignment="1">
      <alignment vertical="center"/>
    </xf>
    <xf numFmtId="0" fontId="11" fillId="0" borderId="0" xfId="459" applyFont="1" applyBorder="1"/>
    <xf numFmtId="0" fontId="47" fillId="0" borderId="0" xfId="459" applyFont="1" applyFill="1" applyBorder="1" applyAlignment="1">
      <alignment horizontal="left" vertical="center"/>
    </xf>
    <xf numFmtId="0" fontId="82" fillId="0" borderId="0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170" fontId="11" fillId="0" borderId="58" xfId="499" applyFont="1" applyBorder="1" applyAlignment="1">
      <alignment horizontal="right"/>
    </xf>
    <xf numFmtId="43" fontId="11" fillId="0" borderId="19" xfId="64" applyFont="1" applyFill="1" applyBorder="1" applyAlignment="1">
      <alignment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43" fontId="55" fillId="0" borderId="0" xfId="64" applyFont="1" applyAlignment="1">
      <alignment horizontal="center" vertical="center"/>
    </xf>
    <xf numFmtId="43" fontId="55" fillId="32" borderId="0" xfId="64" applyFont="1" applyFill="1" applyAlignment="1" applyProtection="1">
      <alignment horizontal="left" vertical="center"/>
      <protection locked="0"/>
    </xf>
    <xf numFmtId="43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43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43" fontId="3" fillId="22" borderId="32" xfId="87" applyFont="1" applyFill="1" applyBorder="1" applyAlignment="1" applyProtection="1">
      <alignment horizontal="center"/>
      <protection locked="0"/>
    </xf>
    <xf numFmtId="43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0" fontId="47" fillId="29" borderId="0" xfId="695" applyNumberFormat="1" applyFont="1" applyFill="1" applyBorder="1" applyAlignment="1">
      <alignment horizontal="center" vertical="center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299" t="s">
        <v>50</v>
      </c>
      <c r="B2" s="300"/>
      <c r="C2" s="300"/>
      <c r="D2" s="300"/>
      <c r="E2" s="300"/>
      <c r="F2" s="300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1" t="s">
        <v>51</v>
      </c>
      <c r="D3" s="301"/>
      <c r="E3" s="301"/>
      <c r="F3" s="301"/>
      <c r="G3" s="301"/>
      <c r="H3" s="301"/>
      <c r="I3" s="301"/>
      <c r="J3" s="301"/>
      <c r="K3" s="301"/>
      <c r="L3" s="301"/>
      <c r="M3" s="302" t="s">
        <v>23</v>
      </c>
      <c r="N3" s="309"/>
      <c r="O3" s="316" t="s">
        <v>24</v>
      </c>
      <c r="P3" s="317"/>
      <c r="Q3" s="302" t="s">
        <v>5</v>
      </c>
      <c r="R3" s="302"/>
      <c r="S3" s="309"/>
      <c r="T3" s="304"/>
      <c r="U3" s="311" t="s">
        <v>26</v>
      </c>
      <c r="V3" s="312"/>
      <c r="W3" s="313" t="s">
        <v>25</v>
      </c>
    </row>
    <row r="4" spans="1:23" ht="12.75" customHeight="1">
      <c r="A4" s="309" t="s">
        <v>27</v>
      </c>
      <c r="B4" s="302" t="s">
        <v>28</v>
      </c>
      <c r="C4" s="302" t="s">
        <v>29</v>
      </c>
      <c r="D4" s="302" t="s">
        <v>30</v>
      </c>
      <c r="E4" s="302" t="s">
        <v>31</v>
      </c>
      <c r="F4" s="302" t="s">
        <v>32</v>
      </c>
      <c r="G4" s="302" t="s">
        <v>33</v>
      </c>
      <c r="H4" s="305" t="s">
        <v>52</v>
      </c>
      <c r="I4" s="302" t="s">
        <v>34</v>
      </c>
      <c r="J4" s="304"/>
      <c r="K4" s="302" t="s">
        <v>35</v>
      </c>
      <c r="L4" s="302" t="s">
        <v>36</v>
      </c>
      <c r="M4" s="302" t="s">
        <v>35</v>
      </c>
      <c r="N4" s="302" t="s">
        <v>37</v>
      </c>
      <c r="O4" s="302" t="s">
        <v>35</v>
      </c>
      <c r="P4" s="302" t="s">
        <v>37</v>
      </c>
      <c r="Q4" s="302" t="s">
        <v>38</v>
      </c>
      <c r="R4" s="302" t="s">
        <v>39</v>
      </c>
      <c r="S4" s="302" t="s">
        <v>36</v>
      </c>
      <c r="T4" s="302" t="s">
        <v>39</v>
      </c>
      <c r="U4" s="305" t="s">
        <v>36</v>
      </c>
      <c r="V4" s="302" t="s">
        <v>39</v>
      </c>
      <c r="W4" s="314"/>
    </row>
    <row r="5" spans="1:23">
      <c r="A5" s="304"/>
      <c r="B5" s="304"/>
      <c r="C5" s="304"/>
      <c r="D5" s="304"/>
      <c r="E5" s="304"/>
      <c r="F5" s="304"/>
      <c r="G5" s="304"/>
      <c r="H5" s="306"/>
      <c r="I5" s="106" t="s">
        <v>40</v>
      </c>
      <c r="J5" s="106" t="s">
        <v>41</v>
      </c>
      <c r="K5" s="304"/>
      <c r="L5" s="304"/>
      <c r="M5" s="304"/>
      <c r="N5" s="304"/>
      <c r="O5" s="304"/>
      <c r="P5" s="304"/>
      <c r="Q5" s="303"/>
      <c r="R5" s="303"/>
      <c r="S5" s="304"/>
      <c r="T5" s="303"/>
      <c r="U5" s="306"/>
      <c r="V5" s="310"/>
      <c r="W5" s="315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07" t="s">
        <v>5</v>
      </c>
      <c r="B179" s="308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3" t="s">
        <v>210</v>
      </c>
      <c r="B1" s="323"/>
      <c r="C1" s="323"/>
      <c r="D1" s="323"/>
      <c r="E1" s="323"/>
      <c r="F1" s="323"/>
      <c r="G1" s="323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4" t="e">
        <f>#REF!</f>
        <v>#REF!</v>
      </c>
      <c r="C2" s="325"/>
      <c r="D2" s="325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2"/>
      <c r="C3" s="322"/>
      <c r="D3" s="322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18">
        <v>41948</v>
      </c>
      <c r="C4" s="318"/>
      <c r="D4" s="318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18">
        <v>41949</v>
      </c>
      <c r="C5" s="318"/>
      <c r="D5" s="318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2">
        <v>111000</v>
      </c>
      <c r="C6" s="322"/>
      <c r="D6" s="322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0">
        <f>+$B$6*$F$7/$C$7</f>
        <v>111000</v>
      </c>
      <c r="C8" s="320"/>
      <c r="D8" s="320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18" t="s">
        <v>226</v>
      </c>
      <c r="C9" s="318"/>
      <c r="D9" s="318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2" t="e">
        <f>VLOOKUP(I11,#REF!,4,0)*1000</f>
        <v>#REF!</v>
      </c>
      <c r="C11" s="322"/>
      <c r="D11" s="322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0" t="e">
        <f>+ ROUND((B11-B19)*F10/C10,0)</f>
        <v>#REF!</v>
      </c>
      <c r="C12" s="320"/>
      <c r="D12" s="320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1" t="s">
        <v>212</v>
      </c>
      <c r="C13" s="321"/>
      <c r="D13" s="321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0">
        <f>+IF($E$13=1,ROUNDDOWN($B$8*$F$10/$C$10,0),IF(MROUND($B$8*$F$10/$C$10,10)-($B$8*$F$10/$C$10)&gt;0,MROUND($B$8*$F$10/$C$10,10)-10,MROUND($B$8*$F$10/$C$10,10)))</f>
        <v>55500</v>
      </c>
      <c r="C14" s="320"/>
      <c r="D14" s="320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0">
        <f>ROUNDDOWN($B$8*$F$10/$C$10,0)-B14</f>
        <v>0</v>
      </c>
      <c r="C15" s="320"/>
      <c r="D15" s="320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1" t="s">
        <v>223</v>
      </c>
      <c r="C16" s="321"/>
      <c r="D16" s="321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2">
        <v>10000</v>
      </c>
      <c r="C17" s="322"/>
      <c r="D17" s="322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0">
        <f>+IF($E$16=1,B17*B15,0)</f>
        <v>0</v>
      </c>
      <c r="C18" s="320"/>
      <c r="D18" s="320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2">
        <v>10000</v>
      </c>
      <c r="C19" s="322"/>
      <c r="D19" s="322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0">
        <f>+B19*B14</f>
        <v>555000000</v>
      </c>
      <c r="C20" s="320"/>
      <c r="D20" s="320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18"/>
      <c r="C21" s="318"/>
      <c r="D21" s="318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19" t="s">
        <v>241</v>
      </c>
      <c r="F23" s="319"/>
      <c r="G23" s="319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7" t="s">
        <v>328</v>
      </c>
      <c r="F1" s="327"/>
      <c r="G1" s="328" t="s">
        <v>329</v>
      </c>
      <c r="H1" s="328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29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29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29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6" t="s">
        <v>398</v>
      </c>
      <c r="C62" s="326" t="s">
        <v>310</v>
      </c>
      <c r="D62" s="326" t="s">
        <v>403</v>
      </c>
      <c r="E62" s="330">
        <v>140130</v>
      </c>
      <c r="F62" s="330">
        <v>7</v>
      </c>
      <c r="G62" s="40">
        <v>215002</v>
      </c>
      <c r="H62" s="40">
        <v>0</v>
      </c>
    </row>
    <row r="63" spans="1:9" s="40" customFormat="1">
      <c r="B63" s="326"/>
      <c r="C63" s="326"/>
      <c r="D63" s="326"/>
      <c r="E63" s="330"/>
      <c r="F63" s="330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1" t="s">
        <v>20</v>
      </c>
      <c r="C32" s="331"/>
      <c r="D32" s="331"/>
      <c r="E32" s="331"/>
      <c r="F32" s="331"/>
      <c r="G32" s="331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1" t="s">
        <v>14</v>
      </c>
      <c r="C39" s="331"/>
      <c r="D39" s="331"/>
      <c r="E39" s="331"/>
      <c r="F39" s="331"/>
      <c r="G39" s="331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2"/>
      <c r="E43" s="333"/>
      <c r="F43" s="333"/>
      <c r="G43" s="333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3"/>
  <sheetViews>
    <sheetView tabSelected="1" view="pageBreakPreview" topLeftCell="B1" zoomScale="87" zoomScaleNormal="87" zoomScaleSheetLayoutView="87" workbookViewId="0">
      <selection activeCell="H1" sqref="H1:H1048576"/>
    </sheetView>
  </sheetViews>
  <sheetFormatPr defaultColWidth="9.140625" defaultRowHeight="15"/>
  <cols>
    <col min="1" max="1" width="9.140625" style="168"/>
    <col min="2" max="2" width="2.140625" style="168" customWidth="1"/>
    <col min="3" max="3" width="6.42578125" style="168" customWidth="1"/>
    <col min="4" max="4" width="30.42578125" style="168" customWidth="1"/>
    <col min="5" max="5" width="42.7109375" style="168" customWidth="1"/>
    <col min="6" max="6" width="26" style="168" customWidth="1"/>
    <col min="7" max="7" width="29.42578125" style="168" customWidth="1"/>
    <col min="8" max="8" width="24.140625" style="168" bestFit="1" customWidth="1"/>
    <col min="9" max="9" width="17.5703125" style="168" bestFit="1" customWidth="1"/>
    <col min="10" max="10" width="14.85546875" style="168" bestFit="1" customWidth="1"/>
    <col min="11" max="11" width="11.85546875" style="168" bestFit="1" customWidth="1"/>
    <col min="12" max="12" width="19" style="168" bestFit="1" customWidth="1"/>
    <col min="13" max="16384" width="9.140625" style="168"/>
  </cols>
  <sheetData>
    <row r="1" spans="2:7" ht="24" customHeight="1">
      <c r="B1" s="334" t="s">
        <v>561</v>
      </c>
      <c r="C1" s="334"/>
      <c r="D1" s="334"/>
      <c r="E1" s="334"/>
      <c r="F1" s="334"/>
      <c r="G1" s="334"/>
    </row>
    <row r="2" spans="2:7" ht="15.75" customHeight="1">
      <c r="B2" s="356" t="s">
        <v>562</v>
      </c>
      <c r="C2" s="356"/>
      <c r="D2" s="356"/>
      <c r="E2" s="356"/>
      <c r="F2" s="356"/>
      <c r="G2" s="356"/>
    </row>
    <row r="3" spans="2:7" ht="19.5" customHeight="1">
      <c r="B3" s="357" t="s">
        <v>582</v>
      </c>
      <c r="C3" s="357"/>
      <c r="D3" s="357"/>
      <c r="E3" s="357"/>
      <c r="F3" s="357"/>
      <c r="G3" s="357"/>
    </row>
    <row r="4" spans="2:7" ht="18" customHeight="1">
      <c r="B4" s="358" t="s">
        <v>563</v>
      </c>
      <c r="C4" s="358"/>
      <c r="D4" s="358"/>
      <c r="E4" s="358"/>
      <c r="F4" s="358"/>
      <c r="G4" s="358"/>
    </row>
    <row r="5" spans="2:7" ht="15.75" customHeight="1">
      <c r="B5" s="169"/>
      <c r="C5" s="169"/>
      <c r="D5" s="169"/>
      <c r="E5" s="169"/>
      <c r="F5" s="169"/>
      <c r="G5" s="169"/>
    </row>
    <row r="6" spans="2:7" ht="15.75" customHeight="1">
      <c r="B6" s="334" t="s">
        <v>564</v>
      </c>
      <c r="C6" s="334"/>
      <c r="D6" s="334"/>
      <c r="E6" s="334"/>
      <c r="F6" s="334"/>
      <c r="G6" s="334"/>
    </row>
    <row r="7" spans="2:7" ht="15.75" customHeight="1">
      <c r="B7" s="334" t="s">
        <v>565</v>
      </c>
      <c r="C7" s="334"/>
      <c r="D7" s="334"/>
      <c r="E7" s="334"/>
      <c r="F7" s="334"/>
      <c r="G7" s="334"/>
    </row>
    <row r="8" spans="2:7" ht="15.75" customHeight="1">
      <c r="B8" s="170"/>
      <c r="C8" s="170"/>
      <c r="D8" s="170"/>
      <c r="E8" s="170"/>
      <c r="F8" s="170"/>
      <c r="G8" s="170"/>
    </row>
    <row r="9" spans="2:7" ht="15.75" customHeight="1">
      <c r="B9" s="170"/>
      <c r="C9" s="170"/>
      <c r="D9" s="166" t="s">
        <v>566</v>
      </c>
      <c r="E9" s="164" t="s">
        <v>567</v>
      </c>
      <c r="F9" s="170"/>
      <c r="G9" s="170"/>
    </row>
    <row r="10" spans="2:7" ht="15.75" customHeight="1">
      <c r="B10" s="170"/>
      <c r="C10" s="170"/>
      <c r="D10" s="171" t="s">
        <v>568</v>
      </c>
      <c r="E10" s="165" t="s">
        <v>569</v>
      </c>
      <c r="F10" s="170"/>
      <c r="G10" s="170"/>
    </row>
    <row r="11" spans="2:7" ht="15.75" customHeight="1">
      <c r="B11" s="170"/>
      <c r="C11" s="170"/>
      <c r="D11" s="170"/>
      <c r="E11" s="170"/>
      <c r="F11" s="170"/>
      <c r="G11" s="170"/>
    </row>
    <row r="12" spans="2:7" ht="15.75" customHeight="1">
      <c r="B12" s="172" t="s">
        <v>532</v>
      </c>
      <c r="C12" s="172"/>
      <c r="D12" s="172"/>
      <c r="E12" s="172" t="s">
        <v>559</v>
      </c>
      <c r="F12" s="173"/>
      <c r="G12" s="173"/>
    </row>
    <row r="13" spans="2:7" ht="15.75" customHeight="1">
      <c r="B13" s="174"/>
      <c r="C13" s="174" t="s">
        <v>533</v>
      </c>
      <c r="D13" s="174"/>
      <c r="E13" s="174" t="s">
        <v>560</v>
      </c>
      <c r="F13" s="173"/>
      <c r="G13" s="173"/>
    </row>
    <row r="14" spans="2:7" s="175" customFormat="1" ht="15.75" customHeight="1">
      <c r="B14" s="172" t="s">
        <v>534</v>
      </c>
      <c r="C14" s="172"/>
      <c r="D14" s="172"/>
      <c r="E14" s="172" t="s">
        <v>535</v>
      </c>
      <c r="F14" s="172"/>
    </row>
    <row r="15" spans="2:7" ht="15.75" customHeight="1">
      <c r="B15" s="173"/>
      <c r="C15" s="174" t="s">
        <v>536</v>
      </c>
      <c r="D15" s="173"/>
      <c r="E15" s="174" t="s">
        <v>537</v>
      </c>
      <c r="F15" s="173"/>
    </row>
    <row r="16" spans="2:7" s="175" customFormat="1" ht="15.75" customHeight="1">
      <c r="B16" s="172" t="s">
        <v>538</v>
      </c>
      <c r="C16" s="172"/>
      <c r="D16" s="172"/>
      <c r="E16" s="172" t="s">
        <v>594</v>
      </c>
    </row>
    <row r="17" spans="2:12" ht="15.75" customHeight="1">
      <c r="B17" s="173"/>
      <c r="C17" s="174" t="s">
        <v>539</v>
      </c>
      <c r="D17" s="173"/>
      <c r="E17" s="174" t="s">
        <v>593</v>
      </c>
    </row>
    <row r="18" spans="2:12" s="175" customFormat="1" ht="15.75" customHeight="1">
      <c r="B18" s="351" t="s">
        <v>570</v>
      </c>
      <c r="C18" s="351"/>
      <c r="D18" s="351"/>
      <c r="E18" s="161" t="str">
        <f>"Từ ngày "&amp;TEXT(H18,"dd/mm/yyyy")&amp;" đến "&amp;TEXT(H19,"dd/mm/yyyy")</f>
        <v>Từ ngày 23/06/2025 đến 29/06/2025</v>
      </c>
      <c r="H18" s="176">
        <v>45831</v>
      </c>
    </row>
    <row r="19" spans="2:12" ht="15.75" customHeight="1">
      <c r="B19" s="177"/>
      <c r="C19" s="178" t="s">
        <v>571</v>
      </c>
      <c r="D19" s="177"/>
      <c r="E19" s="162" t="str">
        <f>"From "&amp;TEXT(H18,"dd/mm/yyyy")&amp;" to "&amp;TEXT(H19,"dd/mm/yyyy")</f>
        <v>From 23/06/2025 to 29/06/2025</v>
      </c>
      <c r="H19" s="176">
        <f>H18+6</f>
        <v>45837</v>
      </c>
      <c r="I19" s="179"/>
    </row>
    <row r="20" spans="2:12" ht="15.75" customHeight="1">
      <c r="B20" s="180">
        <v>5</v>
      </c>
      <c r="C20" s="180" t="s">
        <v>580</v>
      </c>
      <c r="D20" s="180"/>
      <c r="E20" s="181">
        <f>F25+1</f>
        <v>45838</v>
      </c>
      <c r="F20" s="182"/>
      <c r="G20" s="182"/>
      <c r="H20" s="176"/>
      <c r="I20" s="176"/>
    </row>
    <row r="21" spans="2:12" ht="15.75" customHeight="1">
      <c r="B21" s="177"/>
      <c r="C21" s="178" t="s">
        <v>581</v>
      </c>
      <c r="D21" s="177"/>
      <c r="E21" s="365">
        <f>E20</f>
        <v>45838</v>
      </c>
      <c r="F21" s="365"/>
      <c r="G21" s="365"/>
      <c r="H21" s="365"/>
      <c r="I21" s="176"/>
    </row>
    <row r="22" spans="2:12" ht="15.75" customHeight="1">
      <c r="B22" s="180"/>
      <c r="C22" s="180"/>
      <c r="D22" s="180"/>
      <c r="E22" s="180"/>
      <c r="F22" s="180"/>
      <c r="G22" s="183" t="s">
        <v>540</v>
      </c>
      <c r="I22" s="179"/>
    </row>
    <row r="23" spans="2:12" ht="15.75" customHeight="1">
      <c r="B23" s="359" t="s">
        <v>531</v>
      </c>
      <c r="C23" s="360"/>
      <c r="D23" s="359" t="s">
        <v>541</v>
      </c>
      <c r="E23" s="360"/>
      <c r="F23" s="266" t="s">
        <v>542</v>
      </c>
      <c r="G23" s="266" t="s">
        <v>542</v>
      </c>
      <c r="I23" s="179"/>
      <c r="L23" s="184"/>
    </row>
    <row r="24" spans="2:12" ht="15.75" customHeight="1">
      <c r="B24" s="361" t="s">
        <v>27</v>
      </c>
      <c r="C24" s="362"/>
      <c r="D24" s="363" t="s">
        <v>330</v>
      </c>
      <c r="E24" s="364"/>
      <c r="F24" s="185" t="s">
        <v>543</v>
      </c>
      <c r="G24" s="185" t="s">
        <v>543</v>
      </c>
      <c r="I24" s="179"/>
      <c r="L24" s="184"/>
    </row>
    <row r="25" spans="2:12" ht="15.75" customHeight="1">
      <c r="B25" s="267"/>
      <c r="C25" s="186"/>
      <c r="D25" s="187"/>
      <c r="E25" s="187"/>
      <c r="F25" s="188">
        <f>H19</f>
        <v>45837</v>
      </c>
      <c r="G25" s="188">
        <f>H18-1</f>
        <v>45830</v>
      </c>
      <c r="H25" s="189"/>
      <c r="I25" s="179"/>
      <c r="L25" s="184"/>
    </row>
    <row r="26" spans="2:12" ht="15.75" customHeight="1">
      <c r="B26" s="354" t="s">
        <v>572</v>
      </c>
      <c r="C26" s="355"/>
      <c r="D26" s="190" t="s">
        <v>544</v>
      </c>
      <c r="E26" s="190"/>
      <c r="F26" s="191"/>
      <c r="G26" s="268"/>
      <c r="I26" s="179"/>
      <c r="L26" s="192"/>
    </row>
    <row r="27" spans="2:12" ht="15.75" customHeight="1">
      <c r="B27" s="269"/>
      <c r="C27" s="193"/>
      <c r="D27" s="194" t="s">
        <v>545</v>
      </c>
      <c r="E27" s="195"/>
      <c r="F27" s="259"/>
      <c r="G27" s="256"/>
      <c r="I27" s="196"/>
      <c r="L27" s="192"/>
    </row>
    <row r="28" spans="2:12" ht="15.75" customHeight="1">
      <c r="B28" s="347">
        <v>1</v>
      </c>
      <c r="C28" s="348"/>
      <c r="D28" s="197" t="s">
        <v>546</v>
      </c>
      <c r="E28" s="198"/>
      <c r="F28" s="260"/>
      <c r="G28" s="270"/>
      <c r="I28" s="199"/>
      <c r="L28" s="192"/>
    </row>
    <row r="29" spans="2:12" ht="15.75" customHeight="1">
      <c r="B29" s="271"/>
      <c r="C29" s="200"/>
      <c r="D29" s="201" t="s">
        <v>547</v>
      </c>
      <c r="E29" s="202"/>
      <c r="F29" s="256"/>
      <c r="G29" s="256"/>
      <c r="I29" s="199"/>
      <c r="L29" s="192"/>
    </row>
    <row r="30" spans="2:12" ht="15.75" customHeight="1">
      <c r="B30" s="349">
        <v>1.1000000000000001</v>
      </c>
      <c r="C30" s="350"/>
      <c r="D30" s="203" t="s">
        <v>584</v>
      </c>
      <c r="E30" s="204"/>
      <c r="F30" s="163">
        <f>G34</f>
        <v>89683682785</v>
      </c>
      <c r="G30" s="163">
        <v>88515041472</v>
      </c>
      <c r="H30" s="205"/>
      <c r="I30" s="206"/>
      <c r="J30" s="205"/>
      <c r="K30" s="205"/>
      <c r="L30" s="184"/>
    </row>
    <row r="31" spans="2:12" ht="15.75" customHeight="1">
      <c r="B31" s="352">
        <v>1.2</v>
      </c>
      <c r="C31" s="353"/>
      <c r="D31" s="207" t="s">
        <v>585</v>
      </c>
      <c r="E31" s="208"/>
      <c r="F31" s="246">
        <f>G35</f>
        <v>12525.39</v>
      </c>
      <c r="G31" s="246">
        <v>12329.86</v>
      </c>
      <c r="H31" s="205"/>
      <c r="I31" s="206"/>
      <c r="J31" s="205"/>
      <c r="K31" s="205"/>
      <c r="L31" s="184"/>
    </row>
    <row r="32" spans="2:12" ht="15.75" customHeight="1">
      <c r="B32" s="347">
        <v>2</v>
      </c>
      <c r="C32" s="348"/>
      <c r="D32" s="197" t="s">
        <v>548</v>
      </c>
      <c r="E32" s="198"/>
      <c r="F32" s="247"/>
      <c r="G32" s="247"/>
      <c r="H32" s="205"/>
      <c r="I32" s="263"/>
      <c r="J32" s="205"/>
      <c r="K32" s="205"/>
      <c r="L32" s="184"/>
    </row>
    <row r="33" spans="2:12" ht="15.75" customHeight="1">
      <c r="B33" s="272"/>
      <c r="C33" s="209"/>
      <c r="D33" s="207" t="s">
        <v>549</v>
      </c>
      <c r="E33" s="202"/>
      <c r="F33" s="248"/>
      <c r="G33" s="248"/>
      <c r="H33" s="205"/>
      <c r="I33" s="206"/>
      <c r="J33" s="205"/>
      <c r="K33" s="205"/>
      <c r="L33" s="184"/>
    </row>
    <row r="34" spans="2:12" ht="15.75" customHeight="1">
      <c r="B34" s="349">
        <v>2.1</v>
      </c>
      <c r="C34" s="350"/>
      <c r="D34" s="203" t="s">
        <v>586</v>
      </c>
      <c r="E34" s="204"/>
      <c r="F34" s="248">
        <v>88606308800</v>
      </c>
      <c r="G34" s="163">
        <v>89683682785</v>
      </c>
      <c r="H34" s="205"/>
      <c r="I34" s="206"/>
      <c r="J34" s="205"/>
      <c r="K34" s="205"/>
      <c r="L34" s="210"/>
    </row>
    <row r="35" spans="2:12" ht="15.75" customHeight="1">
      <c r="B35" s="352">
        <v>2.2000000000000002</v>
      </c>
      <c r="C35" s="353"/>
      <c r="D35" s="211" t="s">
        <v>587</v>
      </c>
      <c r="E35" s="202"/>
      <c r="F35" s="297">
        <v>12478.71</v>
      </c>
      <c r="G35" s="246">
        <v>12525.39</v>
      </c>
      <c r="H35" s="205"/>
      <c r="I35" s="206"/>
      <c r="J35" s="205"/>
      <c r="K35" s="205"/>
    </row>
    <row r="36" spans="2:12" ht="15.75" customHeight="1">
      <c r="B36" s="336">
        <v>3</v>
      </c>
      <c r="C36" s="337"/>
      <c r="D36" s="212" t="s">
        <v>575</v>
      </c>
      <c r="E36" s="213"/>
      <c r="F36" s="258"/>
      <c r="G36" s="273"/>
      <c r="H36" s="205"/>
      <c r="I36" s="206"/>
      <c r="J36" s="205"/>
      <c r="K36" s="205"/>
    </row>
    <row r="37" spans="2:12" ht="15.75" customHeight="1">
      <c r="B37" s="274"/>
      <c r="C37" s="214"/>
      <c r="D37" s="215" t="s">
        <v>576</v>
      </c>
      <c r="E37" s="216"/>
      <c r="F37" s="262">
        <f>F34-F30</f>
        <v>-1077373985</v>
      </c>
      <c r="G37" s="262">
        <f>G34-G30</f>
        <v>1168641313</v>
      </c>
      <c r="H37" s="205"/>
      <c r="I37" s="206"/>
      <c r="J37" s="205"/>
      <c r="K37" s="205"/>
    </row>
    <row r="38" spans="2:12" ht="15.75" customHeight="1">
      <c r="B38" s="338">
        <v>3.1</v>
      </c>
      <c r="C38" s="339"/>
      <c r="D38" s="217" t="s">
        <v>550</v>
      </c>
      <c r="E38" s="218"/>
      <c r="F38" s="258"/>
      <c r="G38" s="273"/>
      <c r="H38" s="205"/>
      <c r="I38" s="206"/>
      <c r="J38" s="205"/>
      <c r="K38" s="205"/>
    </row>
    <row r="39" spans="2:12" ht="15.75" customHeight="1">
      <c r="B39" s="276"/>
      <c r="C39" s="219"/>
      <c r="D39" s="215" t="s">
        <v>551</v>
      </c>
      <c r="E39" s="220"/>
      <c r="F39" s="262">
        <f>F37-F41</f>
        <v>-331797307</v>
      </c>
      <c r="G39" s="262">
        <f>G37-G41</f>
        <v>1403799881</v>
      </c>
      <c r="H39" s="205"/>
      <c r="I39" s="206"/>
      <c r="J39" s="205"/>
      <c r="K39" s="205"/>
    </row>
    <row r="40" spans="2:12" ht="15.75" customHeight="1">
      <c r="B40" s="340">
        <v>3.2</v>
      </c>
      <c r="C40" s="341"/>
      <c r="D40" s="221" t="s">
        <v>583</v>
      </c>
      <c r="E40" s="222"/>
      <c r="F40" s="249"/>
      <c r="G40" s="249"/>
      <c r="H40" s="205"/>
      <c r="I40" s="206"/>
      <c r="J40" s="205"/>
      <c r="K40" s="205"/>
    </row>
    <row r="41" spans="2:12" ht="15.75" customHeight="1">
      <c r="B41" s="293"/>
      <c r="C41" s="294"/>
      <c r="D41" s="167" t="s">
        <v>578</v>
      </c>
      <c r="E41" s="220"/>
      <c r="F41" s="262">
        <v>-745576678</v>
      </c>
      <c r="G41" s="275">
        <v>-235158568</v>
      </c>
      <c r="H41" s="205"/>
      <c r="I41" s="206"/>
      <c r="J41" s="205"/>
      <c r="K41" s="205"/>
    </row>
    <row r="42" spans="2:12" ht="15.75" customHeight="1">
      <c r="B42" s="340">
        <v>3.3</v>
      </c>
      <c r="C42" s="341"/>
      <c r="D42" s="217" t="s">
        <v>552</v>
      </c>
      <c r="E42" s="218"/>
      <c r="F42" s="250"/>
      <c r="G42" s="250"/>
      <c r="H42" s="205"/>
      <c r="I42" s="206"/>
      <c r="J42" s="205"/>
      <c r="K42" s="205"/>
    </row>
    <row r="43" spans="2:12" ht="15.75" customHeight="1">
      <c r="B43" s="276"/>
      <c r="C43" s="223"/>
      <c r="D43" s="167" t="s">
        <v>553</v>
      </c>
      <c r="E43" s="220"/>
      <c r="F43" s="251"/>
      <c r="G43" s="251"/>
      <c r="H43" s="205"/>
      <c r="I43" s="206"/>
      <c r="J43" s="205"/>
      <c r="K43" s="205"/>
    </row>
    <row r="44" spans="2:12" ht="15.75" customHeight="1">
      <c r="B44" s="336">
        <v>4</v>
      </c>
      <c r="C44" s="342">
        <v>4</v>
      </c>
      <c r="D44" s="224" t="s">
        <v>573</v>
      </c>
      <c r="E44" s="218"/>
      <c r="F44" s="252"/>
      <c r="G44" s="252"/>
      <c r="H44" s="205"/>
      <c r="I44" s="206"/>
      <c r="J44" s="205"/>
      <c r="K44" s="205"/>
    </row>
    <row r="45" spans="2:12" ht="15.75" customHeight="1">
      <c r="B45" s="277"/>
      <c r="C45" s="225"/>
      <c r="D45" s="167" t="s">
        <v>577</v>
      </c>
      <c r="E45" s="220"/>
      <c r="F45" s="253">
        <f>F35/F31-1</f>
        <v>-3.7268300627765205E-3</v>
      </c>
      <c r="G45" s="253">
        <f>G35/G31-1</f>
        <v>1.5858249809811209E-2</v>
      </c>
      <c r="H45" s="205"/>
      <c r="I45" s="206"/>
      <c r="J45" s="205"/>
      <c r="K45" s="205"/>
    </row>
    <row r="46" spans="2:12" ht="15.75" customHeight="1">
      <c r="B46" s="336">
        <v>5</v>
      </c>
      <c r="C46" s="342"/>
      <c r="D46" s="226" t="s">
        <v>554</v>
      </c>
      <c r="E46" s="227"/>
      <c r="F46" s="254"/>
      <c r="G46" s="254"/>
      <c r="H46" s="205"/>
      <c r="I46" s="206"/>
      <c r="J46" s="205"/>
      <c r="K46" s="205"/>
    </row>
    <row r="47" spans="2:12" ht="15.75" customHeight="1">
      <c r="B47" s="274"/>
      <c r="C47" s="214"/>
      <c r="D47" s="228" t="s">
        <v>555</v>
      </c>
      <c r="E47" s="229"/>
      <c r="F47" s="255"/>
      <c r="G47" s="255"/>
      <c r="H47" s="205"/>
      <c r="I47" s="206"/>
      <c r="J47" s="205"/>
      <c r="K47" s="205"/>
    </row>
    <row r="48" spans="2:12" ht="15.75" customHeight="1">
      <c r="B48" s="343">
        <v>5.0999999999999996</v>
      </c>
      <c r="C48" s="344"/>
      <c r="D48" s="230" t="s">
        <v>588</v>
      </c>
      <c r="E48" s="204"/>
      <c r="F48" s="298">
        <v>96960161783</v>
      </c>
      <c r="G48" s="264">
        <v>96960161783</v>
      </c>
      <c r="H48" s="205"/>
      <c r="I48" s="206"/>
      <c r="J48" s="205"/>
      <c r="K48" s="205"/>
    </row>
    <row r="49" spans="2:11" ht="15.75" customHeight="1">
      <c r="B49" s="343">
        <v>5.2</v>
      </c>
      <c r="C49" s="344"/>
      <c r="D49" s="231" t="s">
        <v>589</v>
      </c>
      <c r="E49" s="232"/>
      <c r="F49" s="298">
        <v>70754798366</v>
      </c>
      <c r="G49" s="264">
        <v>70754798366</v>
      </c>
      <c r="H49" s="205"/>
      <c r="I49" s="206"/>
      <c r="J49" s="205"/>
      <c r="K49" s="205"/>
    </row>
    <row r="50" spans="2:11" ht="15.75" customHeight="1">
      <c r="B50" s="345">
        <v>6</v>
      </c>
      <c r="C50" s="346"/>
      <c r="D50" s="233" t="s">
        <v>574</v>
      </c>
      <c r="E50" s="234"/>
      <c r="F50" s="257"/>
      <c r="G50" s="278"/>
      <c r="H50" s="205"/>
      <c r="I50" s="206"/>
      <c r="J50" s="205"/>
      <c r="K50" s="205"/>
    </row>
    <row r="51" spans="2:11" ht="15.75" customHeight="1">
      <c r="B51" s="343">
        <v>6.1</v>
      </c>
      <c r="C51" s="344">
        <v>6.1</v>
      </c>
      <c r="D51" s="235" t="s">
        <v>590</v>
      </c>
      <c r="E51" s="236"/>
      <c r="F51" s="265">
        <v>8958.82</v>
      </c>
      <c r="G51" s="265">
        <v>8958.82</v>
      </c>
      <c r="H51" s="205"/>
      <c r="I51" s="206"/>
      <c r="J51" s="205"/>
      <c r="K51" s="205"/>
    </row>
    <row r="52" spans="2:11" ht="15.75" customHeight="1">
      <c r="B52" s="343">
        <v>6.2</v>
      </c>
      <c r="C52" s="344"/>
      <c r="D52" s="203" t="s">
        <v>591</v>
      </c>
      <c r="E52" s="230"/>
      <c r="F52" s="264">
        <f>F51*F35</f>
        <v>111794516.72219999</v>
      </c>
      <c r="G52" s="264">
        <f>G51*G35</f>
        <v>112212714.43979999</v>
      </c>
      <c r="H52" s="205"/>
      <c r="I52" s="206"/>
      <c r="J52" s="205"/>
      <c r="K52" s="205"/>
    </row>
    <row r="53" spans="2:11" ht="15.75" customHeight="1">
      <c r="B53" s="343">
        <v>6.2</v>
      </c>
      <c r="C53" s="344">
        <v>6.3</v>
      </c>
      <c r="D53" s="230" t="s">
        <v>579</v>
      </c>
      <c r="E53" s="230"/>
      <c r="F53" s="279">
        <f>F52/F34</f>
        <v>1.2616992879653734E-3</v>
      </c>
      <c r="G53" s="279">
        <v>1.2476731454115735E-3</v>
      </c>
      <c r="H53" s="205"/>
      <c r="I53" s="206"/>
      <c r="J53" s="205"/>
      <c r="K53" s="205"/>
    </row>
    <row r="54" spans="2:11" ht="15.75" customHeight="1">
      <c r="B54" s="237"/>
      <c r="C54" s="237"/>
      <c r="D54" s="237"/>
      <c r="E54" s="237"/>
      <c r="F54" s="238"/>
      <c r="G54" s="238"/>
    </row>
    <row r="55" spans="2:11">
      <c r="C55" s="239"/>
      <c r="D55" s="292" t="s">
        <v>556</v>
      </c>
      <c r="E55" s="292"/>
      <c r="F55" s="335" t="s">
        <v>557</v>
      </c>
      <c r="G55" s="335"/>
    </row>
    <row r="56" spans="2:11">
      <c r="C56" s="239"/>
      <c r="D56" s="295" t="s">
        <v>592</v>
      </c>
      <c r="E56" s="292"/>
      <c r="F56" s="366" t="s">
        <v>558</v>
      </c>
      <c r="G56" s="335"/>
    </row>
    <row r="57" spans="2:11" ht="14.25" customHeight="1">
      <c r="D57" s="240"/>
      <c r="E57" s="240"/>
      <c r="F57" s="174"/>
      <c r="G57" s="174"/>
    </row>
    <row r="58" spans="2:11" ht="14.25" customHeight="1">
      <c r="D58" s="240"/>
      <c r="E58" s="240"/>
      <c r="F58" s="174"/>
      <c r="G58" s="174"/>
    </row>
    <row r="59" spans="2:11" ht="14.25" customHeight="1">
      <c r="D59" s="240"/>
      <c r="E59" s="240"/>
      <c r="F59" s="174"/>
      <c r="G59" s="174"/>
    </row>
    <row r="60" spans="2:11" ht="14.25" customHeight="1">
      <c r="B60" s="241"/>
      <c r="C60" s="241"/>
    </row>
    <row r="61" spans="2:11" ht="14.25" customHeight="1">
      <c r="B61" s="241"/>
      <c r="C61" s="241"/>
    </row>
    <row r="62" spans="2:11" ht="14.25" customHeight="1">
      <c r="B62" s="241"/>
      <c r="C62" s="241"/>
    </row>
    <row r="63" spans="2:11" ht="14.25" customHeight="1">
      <c r="B63" s="241"/>
      <c r="C63" s="241"/>
    </row>
    <row r="64" spans="2:11" ht="14.25" customHeight="1">
      <c r="B64" s="241"/>
      <c r="C64" s="241"/>
      <c r="F64" s="261"/>
    </row>
    <row r="65" spans="2:12" ht="14.25" customHeight="1">
      <c r="B65" s="241"/>
      <c r="C65" s="241"/>
      <c r="D65" s="295"/>
      <c r="F65" s="367"/>
      <c r="G65" s="367"/>
    </row>
    <row r="66" spans="2:12" s="282" customFormat="1" ht="15.75">
      <c r="B66" s="280" t="s">
        <v>595</v>
      </c>
      <c r="C66" s="280"/>
      <c r="D66" s="280"/>
      <c r="E66" s="280"/>
      <c r="F66" s="369" t="s">
        <v>596</v>
      </c>
      <c r="G66" s="369"/>
      <c r="H66" s="283"/>
      <c r="I66" s="284"/>
      <c r="J66" s="285"/>
      <c r="K66" s="286"/>
      <c r="L66" s="286"/>
    </row>
    <row r="67" spans="2:12" s="282" customFormat="1" ht="15.75" hidden="1" customHeight="1">
      <c r="B67" s="287" t="s">
        <v>598</v>
      </c>
      <c r="C67" s="281"/>
      <c r="D67" s="281"/>
      <c r="E67" s="281"/>
      <c r="F67" s="287"/>
      <c r="G67" s="288"/>
      <c r="H67" s="283"/>
      <c r="I67" s="284"/>
      <c r="J67" s="285"/>
      <c r="K67" s="286"/>
      <c r="L67" s="286"/>
    </row>
    <row r="68" spans="2:12" s="282" customFormat="1" ht="15.75" customHeight="1">
      <c r="B68" s="289" t="s">
        <v>597</v>
      </c>
      <c r="C68" s="290"/>
      <c r="D68" s="290"/>
      <c r="E68" s="290"/>
      <c r="F68" s="289"/>
      <c r="G68" s="288"/>
      <c r="H68" s="283"/>
      <c r="I68" s="284"/>
      <c r="J68" s="285"/>
      <c r="K68" s="286"/>
      <c r="L68" s="286"/>
    </row>
    <row r="69" spans="2:12" s="199" customFormat="1" ht="14.25" customHeight="1">
      <c r="B69" s="291"/>
      <c r="C69" s="291"/>
      <c r="D69" s="296"/>
      <c r="E69" s="231"/>
      <c r="F69" s="368"/>
      <c r="G69" s="368"/>
    </row>
    <row r="70" spans="2:12" ht="16.5">
      <c r="B70" s="242"/>
      <c r="C70" s="242"/>
      <c r="D70" s="242"/>
      <c r="E70" s="242"/>
    </row>
    <row r="71" spans="2:12" ht="16.5">
      <c r="B71" s="243"/>
      <c r="C71" s="243"/>
      <c r="D71" s="243"/>
      <c r="E71" s="243"/>
    </row>
    <row r="72" spans="2:12" ht="16.5">
      <c r="B72" s="244"/>
      <c r="C72" s="244"/>
      <c r="D72" s="243"/>
      <c r="E72" s="243"/>
    </row>
    <row r="73" spans="2:12" ht="15.75">
      <c r="B73" s="245"/>
      <c r="C73" s="245"/>
    </row>
  </sheetData>
  <mergeCells count="36">
    <mergeCell ref="F56:G56"/>
    <mergeCell ref="F65:G65"/>
    <mergeCell ref="F69:G69"/>
    <mergeCell ref="B40:C40"/>
    <mergeCell ref="B35:C35"/>
    <mergeCell ref="F66:G66"/>
    <mergeCell ref="B31:C31"/>
    <mergeCell ref="B28:C28"/>
    <mergeCell ref="B26:C26"/>
    <mergeCell ref="B2:G2"/>
    <mergeCell ref="B3:G3"/>
    <mergeCell ref="B4:G4"/>
    <mergeCell ref="B6:G6"/>
    <mergeCell ref="B7:G7"/>
    <mergeCell ref="B23:C23"/>
    <mergeCell ref="D23:E23"/>
    <mergeCell ref="B24:C24"/>
    <mergeCell ref="D24:E24"/>
    <mergeCell ref="B30:C30"/>
    <mergeCell ref="E21:H21"/>
    <mergeCell ref="B1:G1"/>
    <mergeCell ref="F55:G55"/>
    <mergeCell ref="B36:C36"/>
    <mergeCell ref="B38:C38"/>
    <mergeCell ref="B42:C42"/>
    <mergeCell ref="B46:C46"/>
    <mergeCell ref="B53:C53"/>
    <mergeCell ref="B44:C44"/>
    <mergeCell ref="B50:C50"/>
    <mergeCell ref="B52:C52"/>
    <mergeCell ref="B48:C48"/>
    <mergeCell ref="B49:C49"/>
    <mergeCell ref="B51:C51"/>
    <mergeCell ref="B32:C32"/>
    <mergeCell ref="B34:C34"/>
    <mergeCell ref="B18:D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2/SXAqmOJBVt8WCEdeIMPCdq1IPjdrTBxi6xTHgIMA4=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0pnGJXeZ6Y3Nr1bFYXiSvBiGWp5xlScPB3MXAqlvac8=</DigestValue>
    </Reference>
  </SignedInfo>
  <SignatureValue>C2rDBEn3jCk3De2vte5744nqOUB6aDRG0npHFwSFM3V+4DhioL+saEU1kYjk6g8EAhhU56YflUVK
GIplksOW7SECfGKPrWhBDaDCDouIrQOFwmmDzvhGvJD3oEu0q1uCoVvd0sVtrT+dMuYDKuXPWd2m
bTmETEQ1XH+IIT7EwBSMhVZfVaszWzN8tk+sZn8FYe43wegpr3iIY4SG5kTfVe5fd2qvLYSeoaGZ
T3fq/xwLs3lLXfsp1cavEnfxDWJUuI+MwE22ZV7gTHZH3t7VzpMlw3JYFm2OoO8Mgzp//Ca9avZD
l8l9DX88wUkqKrQ9ylnRKpLH6Os4FkPb+yy7Cg==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gEq3yf039d/5o9nW1+oYZJmQwLU4Qr68qaRcDQCsnr0=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25kkT0ZvZIpK1XVuMA4SUvD/fTPgXcbOWHauZd0vw9o=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uoZOnTVhlOgUR+ce5eFWGlsVuCUiOXWbeaigtVnVIu8=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+rkIzanzF71fP7wqE7juQlZSZ1Vz8IX86CaDVvdxSOw=</DigestValue>
      </Reference>
      <Reference URI="/xl/styles.xml?ContentType=application/vnd.openxmlformats-officedocument.spreadsheetml.styles+xml">
        <DigestMethod Algorithm="http://www.w3.org/2001/04/xmlenc#sha256"/>
        <DigestValue>/IjKaZvIAhdymEm0U4yHNCz6pkZW0fJYsg+Q7HQK+aI=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oFY4CDdlPTytF2Sb3B9VlpzWVpMoennvMxQhKlAKhig=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5sYI8CBq5v6p5q+Hd04wmfRt9pguq2cmY9D8YnyzPGc=</DigestValue>
      </Reference>
      <Reference URI="/xl/worksheets/sheet3.xml?ContentType=application/vnd.openxmlformats-officedocument.spreadsheetml.worksheet+xml">
        <DigestMethod Algorithm="http://www.w3.org/2001/04/xmlenc#sha256"/>
        <DigestValue>52soQUrSzDFk5qWxSuxLxesTC10UoG9j7ADoxgHSptk=</DigestValue>
      </Reference>
      <Reference URI="/xl/worksheets/sheet4.xml?ContentType=application/vnd.openxmlformats-officedocument.spreadsheetml.worksheet+xml">
        <DigestMethod Algorithm="http://www.w3.org/2001/04/xmlenc#sha256"/>
        <DigestValue>8xeQKMz3KvD8PwM4oe0frVDkw3gq6mtjl1i1P0Nd2OM=</DigestValue>
      </Reference>
      <Reference URI="/xl/worksheets/sheet5.xml?ContentType=application/vnd.openxmlformats-officedocument.spreadsheetml.worksheet+xml">
        <DigestMethod Algorithm="http://www.w3.org/2001/04/xmlenc#sha256"/>
        <DigestValue>qkPSD+WU8jX8rykYCq9iOzOLKYMckobynzv9ebLCx+4=</DigestValue>
      </Reference>
      <Reference URI="/xl/worksheets/sheet6.xml?ContentType=application/vnd.openxmlformats-officedocument.spreadsheetml.worksheet+xml">
        <DigestMethod Algorithm="http://www.w3.org/2001/04/xmlenc#sha256"/>
        <DigestValue>Y5IV9uWkrDXOmof1YM33GoC0GBqExtt0bEleohyo56Y=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2025-06-30T06:55:46Z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2025-06-30T06:55:46Z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fB2SfohDiPfMAAK1g/h7/sEZNn5506dtc4B52FrGdR8=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fMuOcR9TwqrxDqbuFhBnz6o3Eok520Mp3pbEc0Pptt4=</DigestValue>
    </Reference>
  </SignedInfo>
  <SignatureValue>me2mjUw0Tx9VgkzKeYgey3UPl2v7Vg8Iu34SKgRoHs1yHUd+Gf6CAW4c3X7xzOrLEi3hVzbfSEt2
Gvpzfwyqmax4Co50EWmR68Wl3U3/ezBkCgy4O6BFxatRX4L/c/J6dEQ+8+DEUhsN/7vYiYSxsN/5
4rWD00hhaOxMkE95jWy44n7Dt1TTrfVyrOoJW39En4zw5WArR6iQWs2IFK7gAhoQbPTdu9FyI/rA
2N4/jXIu6qhZD2ydmwTFlQt5Z6EPIG5eSyJYGsM0fqMCzVxwkiU4Yxu6iG1MnKMPCvisyl3qe+AT
1BB6C6zp18eQYW6cMl9KDOr1DUe5mMfezFlGSg==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gEq3yf039d/5o9nW1+oYZJmQwLU4Qr68qaRcDQCsnr0=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25kkT0ZvZIpK1XVuMA4SUvD/fTPgXcbOWHauZd0vw9o=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uoZOnTVhlOgUR+ce5eFWGlsVuCUiOXWbeaigtVnVIu8=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+rkIzanzF71fP7wqE7juQlZSZ1Vz8IX86CaDVvdxSOw=</DigestValue>
      </Reference>
      <Reference URI="/xl/styles.xml?ContentType=application/vnd.openxmlformats-officedocument.spreadsheetml.styles+xml">
        <DigestMethod Algorithm="http://www.w3.org/2001/04/xmlenc#sha256"/>
        <DigestValue>/IjKaZvIAhdymEm0U4yHNCz6pkZW0fJYsg+Q7HQK+aI=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oFY4CDdlPTytF2Sb3B9VlpzWVpMoennvMxQhKlAKhig=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5sYI8CBq5v6p5q+Hd04wmfRt9pguq2cmY9D8YnyzPGc=</DigestValue>
      </Reference>
      <Reference URI="/xl/worksheets/sheet3.xml?ContentType=application/vnd.openxmlformats-officedocument.spreadsheetml.worksheet+xml">
        <DigestMethod Algorithm="http://www.w3.org/2001/04/xmlenc#sha256"/>
        <DigestValue>52soQUrSzDFk5qWxSuxLxesTC10UoG9j7ADoxgHSptk=</DigestValue>
      </Reference>
      <Reference URI="/xl/worksheets/sheet4.xml?ContentType=application/vnd.openxmlformats-officedocument.spreadsheetml.worksheet+xml">
        <DigestMethod Algorithm="http://www.w3.org/2001/04/xmlenc#sha256"/>
        <DigestValue>8xeQKMz3KvD8PwM4oe0frVDkw3gq6mtjl1i1P0Nd2OM=</DigestValue>
      </Reference>
      <Reference URI="/xl/worksheets/sheet5.xml?ContentType=application/vnd.openxmlformats-officedocument.spreadsheetml.worksheet+xml">
        <DigestMethod Algorithm="http://www.w3.org/2001/04/xmlenc#sha256"/>
        <DigestValue>qkPSD+WU8jX8rykYCq9iOzOLKYMckobynzv9ebLCx+4=</DigestValue>
      </Reference>
      <Reference URI="/xl/worksheets/sheet6.xml?ContentType=application/vnd.openxmlformats-officedocument.spreadsheetml.worksheet+xml">
        <DigestMethod Algorithm="http://www.w3.org/2001/04/xmlenc#sha256"/>
        <DigestValue>Y5IV9uWkrDXOmof1YM33GoC0GBqExtt0bEleohyo56Y=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2025-06-30T09:58:34Z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2025-06-30T09:58:34Z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Dich Vu CK</cp:lastModifiedBy>
  <cp:lastPrinted>2024-12-09T04:11:50Z</cp:lastPrinted>
  <dcterms:created xsi:type="dcterms:W3CDTF">2014-09-25T08:23:57Z</dcterms:created>
  <dcterms:modified xsi:type="dcterms:W3CDTF">2025-06-30T06:55:42Z</dcterms:modified>
</cp:coreProperties>
</file>