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6. June\TCBF\"/>
    </mc:Choice>
  </mc:AlternateContent>
  <bookViews>
    <workbookView xWindow="-108" yWindow="-108" windowWidth="19416" windowHeight="10296" activeTab="3"/>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G33"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G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G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8" authorId="0" shapeId="0">
      <text>
        <r>
          <rPr>
            <sz val="10"/>
            <rFont val="Arial"/>
            <family val="2"/>
          </rPr>
          <t>Ô chỉ tiêu có định dạng số. Đơn vị tính x 1 (hoặc %)
Dữ liệu động đầu vào hợp lệ khi chỉ được thêm dòng trên ô này.</t>
        </r>
      </text>
    </comment>
    <comment ref="B48" authorId="0" shapeId="0">
      <text>
        <r>
          <rPr>
            <sz val="10"/>
            <rFont val="Arial"/>
            <family val="2"/>
          </rPr>
          <t>Ô chỉ tiêu có định dạng ký tự
Dữ liệu động đầu vào hợp lệ khi chỉ được thêm dòng trên ô này.</t>
        </r>
      </text>
    </comment>
    <comment ref="C48" authorId="0" shapeId="0">
      <text>
        <r>
          <rPr>
            <sz val="10"/>
            <rFont val="Arial"/>
            <family val="2"/>
          </rPr>
          <t>Ô chỉ tiêu có định dạng số. Đơn vị tính x 1 (hoặc %)
Dữ liệu động đầu vào hợp lệ khi chỉ được thêm dòng trên ô này.</t>
        </r>
      </text>
    </comment>
    <comment ref="D48" authorId="0" shapeId="0">
      <text>
        <r>
          <rPr>
            <sz val="10"/>
            <rFont val="Arial"/>
            <family val="2"/>
          </rPr>
          <t>Ô chỉ tiêu có định dạng số. Đơn vị tính x 1 (hoặc %)
Dữ liệu động đầu vào hợp lệ khi chỉ được thêm dòng trên ô này.</t>
        </r>
      </text>
    </comment>
    <comment ref="E48" authorId="0" shapeId="0">
      <text>
        <r>
          <rPr>
            <sz val="10"/>
            <rFont val="Arial"/>
            <family val="2"/>
          </rPr>
          <t>Ô chỉ tiêu có định dạng số. Đơn vị tính x 1 (hoặc %)
Dữ liệu động đầu vào hợp lệ khi chỉ được thêm dòng trên ô này.</t>
        </r>
      </text>
    </comment>
    <comment ref="F48" authorId="0" shapeId="0">
      <text>
        <r>
          <rPr>
            <sz val="10"/>
            <rFont val="Arial"/>
            <family val="2"/>
          </rPr>
          <t>Ô chỉ tiêu có định dạng số. Đơn vị tính x 1 (hoặc %)
Dữ liệu động đầu vào hợp lệ khi chỉ được thêm dòng trên ô này.</t>
        </r>
      </text>
    </comment>
    <comment ref="G48" authorId="0" shapeId="0">
      <text>
        <r>
          <rPr>
            <sz val="10"/>
            <rFont val="Arial"/>
            <family val="2"/>
          </rPr>
          <t>Ô chỉ tiêu có định dạng số. Đơn vị tính x 1 (hoặc %)
Dữ liệu động đầu vào hợp lệ khi chỉ được thêm dòng trên ô này.</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G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 ref="A54" authorId="0" shapeId="0">
      <text>
        <r>
          <rPr>
            <sz val="10"/>
            <rFont val="Arial"/>
            <family val="2"/>
          </rPr>
          <t>Ô chỉ tiêu có định dạng ký tự
Dữ liệu động đầu vào hợp lệ khi chỉ được thêm dòng trên ô này.</t>
        </r>
      </text>
    </comment>
    <comment ref="B54" authorId="0" shapeId="0">
      <text>
        <r>
          <rPr>
            <sz val="10"/>
            <rFont val="Arial"/>
            <family val="2"/>
          </rPr>
          <t>Ô chỉ tiêu có định dạng ký tự
Dữ liệu động đầu vào hợp lệ khi chỉ được thêm dòng trên ô này.</t>
        </r>
      </text>
    </comment>
    <comment ref="C54" authorId="0" shapeId="0">
      <text>
        <r>
          <rPr>
            <sz val="10"/>
            <rFont val="Arial"/>
            <family val="2"/>
          </rPr>
          <t>Ô chỉ tiêu có định dạng ký tự
Dữ liệu động đầu vào hợp lệ khi chỉ được thêm dòng trên ô này.</t>
        </r>
      </text>
    </comment>
    <comment ref="D54" authorId="0" shapeId="0">
      <text>
        <r>
          <rPr>
            <sz val="10"/>
            <rFont val="Arial"/>
            <family val="2"/>
          </rPr>
          <t>Ô chỉ tiêu có định dạng số. Đơn vị tính x 1 (hoặc %)
Dữ liệu động đầu vào hợp lệ khi chỉ được thêm dòng trên ô này.</t>
        </r>
      </text>
    </comment>
    <comment ref="E54" authorId="0" shapeId="0">
      <text>
        <r>
          <rPr>
            <sz val="10"/>
            <rFont val="Arial"/>
            <family val="2"/>
          </rPr>
          <t>Ô chỉ tiêu có định dạng số. Đơn vị tính x 1 (hoặc %)
Dữ liệu động đầu vào hợp lệ khi chỉ được thêm dòng trên ô này.</t>
        </r>
      </text>
    </comment>
    <comment ref="F54" authorId="0" shapeId="0">
      <text>
        <r>
          <rPr>
            <sz val="10"/>
            <rFont val="Arial"/>
            <family val="2"/>
          </rPr>
          <t>Ô chỉ tiêu có định dạng số. Đơn vị tính x 1 (hoặc %)
Dữ liệu động đầu vào hợp lệ khi chỉ được thêm dòng trên ô này.</t>
        </r>
      </text>
    </comment>
    <comment ref="G54" authorId="0" shapeId="0">
      <text>
        <r>
          <rPr>
            <sz val="10"/>
            <rFont val="Arial"/>
            <family val="2"/>
          </rPr>
          <t>Ô chỉ tiêu có định dạng số. Đơn vị tính x 1 (hoặc %)
Dữ liệu động đầu vào hợp lệ khi chỉ được thêm dòng trên ô này.</t>
        </r>
      </text>
    </comment>
    <comment ref="A56" authorId="0" shapeId="0">
      <text>
        <r>
          <rPr>
            <sz val="10"/>
            <rFont val="Arial"/>
            <family val="2"/>
          </rPr>
          <t>Ô chỉ tiêu có định dạng ký tự
Dữ liệu động đầu vào hợp lệ khi chỉ được thêm dòng trên ô này.</t>
        </r>
      </text>
    </comment>
    <comment ref="B56" authorId="0" shapeId="0">
      <text>
        <r>
          <rPr>
            <sz val="10"/>
            <rFont val="Arial"/>
            <family val="2"/>
          </rPr>
          <t>Ô chỉ tiêu có định dạng ký tự
Dữ liệu động đầu vào hợp lệ khi chỉ được thêm dòng trên ô này.</t>
        </r>
      </text>
    </comment>
    <comment ref="C56" authorId="0" shapeId="0">
      <text>
        <r>
          <rPr>
            <sz val="10"/>
            <rFont val="Arial"/>
            <family val="2"/>
          </rPr>
          <t>Ô chỉ tiêu có định dạng ký tự
Dữ liệu động đầu vào hợp lệ khi chỉ được thêm dòng trên ô này.</t>
        </r>
      </text>
    </comment>
    <comment ref="D56" authorId="0" shapeId="0">
      <text>
        <r>
          <rPr>
            <sz val="10"/>
            <rFont val="Arial"/>
            <family val="2"/>
          </rPr>
          <t>Ô chỉ tiêu có định dạng số. Đơn vị tính x 1 (hoặc %)
Dữ liệu động đầu vào hợp lệ khi chỉ được thêm dòng trên ô này.</t>
        </r>
      </text>
    </comment>
    <comment ref="E56" authorId="0" shapeId="0">
      <text>
        <r>
          <rPr>
            <sz val="10"/>
            <rFont val="Arial"/>
            <family val="2"/>
          </rPr>
          <t>Ô chỉ tiêu có định dạng số. Đơn vị tính x 1 (hoặc %)
Dữ liệu động đầu vào hợp lệ khi chỉ được thêm dòng trên ô này.</t>
        </r>
      </text>
    </comment>
    <comment ref="F56" authorId="0" shapeId="0">
      <text>
        <r>
          <rPr>
            <sz val="10"/>
            <rFont val="Arial"/>
            <family val="2"/>
          </rPr>
          <t>Ô chỉ tiêu có định dạng số. Đơn vị tính x 1 (hoặc %)
Dữ liệu động đầu vào hợp lệ khi chỉ được thêm dòng trên ô này.</t>
        </r>
      </text>
    </comment>
    <comment ref="G56" authorId="0" shapeId="0">
      <text>
        <r>
          <rPr>
            <sz val="10"/>
            <rFont val="Arial"/>
            <family val="2"/>
          </rPr>
          <t>Ô chỉ tiêu có định dạng số. Đơn vị tính x 1 (hoặc %)
Dữ liệu động đầu vào hợp lệ khi chỉ được thêm dòng trên ô này.</t>
        </r>
      </text>
    </comment>
    <comment ref="D58" authorId="0" shapeId="0">
      <text>
        <r>
          <rPr>
            <sz val="10"/>
            <rFont val="Arial"/>
            <family val="2"/>
          </rPr>
          <t>Ô chỉ tiêu có định dạng số. Đơn vị tính x 1 (hoặc %)</t>
        </r>
      </text>
    </comment>
    <comment ref="E58" authorId="0" shapeId="0">
      <text>
        <r>
          <rPr>
            <sz val="10"/>
            <rFont val="Arial"/>
            <family val="2"/>
          </rPr>
          <t>Ô chỉ tiêu có định dạng số. Đơn vị tính x 1 (hoặc %)</t>
        </r>
      </text>
    </comment>
    <comment ref="F58" authorId="0" shapeId="0">
      <text>
        <r>
          <rPr>
            <sz val="10"/>
            <rFont val="Arial"/>
            <family val="2"/>
          </rPr>
          <t>Ô chỉ tiêu có định dạng số. Đơn vị tính x 1 (hoặc %)</t>
        </r>
      </text>
    </comment>
    <comment ref="G58" authorId="0" shapeId="0">
      <text>
        <r>
          <rPr>
            <sz val="10"/>
            <rFont val="Arial"/>
            <family val="2"/>
          </rPr>
          <t>Ô chỉ tiêu có định dạng số. Đơn vị tính x 1 (hoặc %)</t>
        </r>
      </text>
    </comment>
    <comment ref="D59" authorId="0" shapeId="0">
      <text>
        <r>
          <rPr>
            <sz val="10"/>
            <rFont val="Arial"/>
            <family val="2"/>
          </rPr>
          <t>Ô chỉ tiêu có định dạng số. Đơn vị tính x 1 (hoặc %)</t>
        </r>
      </text>
    </comment>
    <comment ref="E59" authorId="0" shapeId="0">
      <text>
        <r>
          <rPr>
            <sz val="10"/>
            <rFont val="Arial"/>
            <family val="2"/>
          </rPr>
          <t>Ô chỉ tiêu có định dạng số. Đơn vị tính x 1 (hoặc %)</t>
        </r>
      </text>
    </comment>
    <comment ref="F59" authorId="0" shapeId="0">
      <text>
        <r>
          <rPr>
            <sz val="10"/>
            <rFont val="Arial"/>
            <family val="2"/>
          </rPr>
          <t>Ô chỉ tiêu có định dạng số. Đơn vị tính x 1 (hoặc %)</t>
        </r>
      </text>
    </comment>
    <comment ref="G5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<sst xmlns="http://schemas.openxmlformats.org/spreadsheetml/2006/main" count="1436" uniqueCount="399">
  <si>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</si>
  <si>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</si>
  <si>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</si>
  <si>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</si>
  <si>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</si>
  <si>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</si>
  <si>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</si>
  <si>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</si>
  <si>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</si>
  <si>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</si>
  <si>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</si>
  <si>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</si>
  <si>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</si>
  <si>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</si>
  <si>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</si>
  <si>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</si>
  <si>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</si>
  <si>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</si>
  <si>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</si>
  <si>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</si>
  <si>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</si>
  <si>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</si>
  <si>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</si>
  <si>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</si>
  <si>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</si>
  <si>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</si>
  <si>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</si>
  <si>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</si>
  <si>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</si>
  <si>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</si>
  <si>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</si>
  <si>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</si>
  <si>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</si>
  <si>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</si>
  <si>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</si>
  <si>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</si>
  <si>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</si>
  <si>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</si>
  <si>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</si>
  <si>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</si>
  <si>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</si>
  <si>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</si>
  <si>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</si>
  <si>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</si>
  <si>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</si>
  <si>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</si>
  <si>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</si>
  <si>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</si>
  <si>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</si>
  <si>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</si>
  <si>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</si>
  <si>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</si>
  <si>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</si>
  <si>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</si>
  <si>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</si>
  <si>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</si>
  <si>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</si>
  <si>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</si>
  <si>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</si>
  <si>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</si>
  <si>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</si>
  <si>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</si>
  <si>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</si>
  <si>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</si>
  <si>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</si>
  <si>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</si>
  <si>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</si>
  <si>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</si>
  <si>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</si>
  <si>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</si>
  <si>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</si>
  <si>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</si>
  <si>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</si>
  <si>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</si>
  <si>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</si>
  <si>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</si>
  <si>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</si>
  <si>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</si>
  <si>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</si>
  <si>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</si>
  <si>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</si>
  <si>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</si>
  <si>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</si>
  <si>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</si>
  <si>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</si>
  <si>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</si>
  <si>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</si>
  <si>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</si>
  <si>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</si>
  <si>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</si>
  <si>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</si>
  <si>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</si>
  <si>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</si>
  <si>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</si>
  <si>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</si>
  <si>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</si>
  <si>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</si>
  <si>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</si>
  <si>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</si>
  <si>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</si>
  <si>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</si>
  <si>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</si>
  <si>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</si>
  <si>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</si>
  <si>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</si>
  <si>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</si>
  <si>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</si>
  <si>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</si>
  <si>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</si>
  <si>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</si>
  <si>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</si>
  <si>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</si>
  <si>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</si>
  <si>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</si>
  <si>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</si>
  <si>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</si>
  <si>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</si>
  <si>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</si>
  <si>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</si>
  <si>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</si>
  <si>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</si>
  <si>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</si>
  <si>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</si>
  <si>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</si>
  <si>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</si>
  <si>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</si>
  <si>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</si>
  <si>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</si>
  <si>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</si>
  <si>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</si>
  <si>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</si>
  <si>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</si>
  <si>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</si>
  <si>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</si>
  <si>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</si>
  <si>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</si>
  <si>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</si>
  <si>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</si>
  <si>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</si>
  <si>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</si>
  <si>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</si>
  <si>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</si>
  <si>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</si>
  <si>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</si>
  <si>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</si>
  <si>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</si>
  <si>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</si>
  <si>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</si>
  <si>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</si>
  <si>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</si>
  <si>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</si>
  <si>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</si>
  <si>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</si>
  <si>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</si>
  <si>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</si>
  <si>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</si>
  <si>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</si>
  <si>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</si>
  <si>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</si>
  <si>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</si>
  <si>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</si>
  <si>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</si>
  <si>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</si>
  <si>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</si>
  <si>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</si>
  <si>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</si>
  <si>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</si>
  <si>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</si>
  <si>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</si>
  <si>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</si>
  <si>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</si>
  <si>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</si>
  <si>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</si>
  <si>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</si>
  <si>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</si>
  <si>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</si>
  <si>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</si>
  <si>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</si>
  <si>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</si>
  <si>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</si>
  <si>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</si>
  <si>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</si>
  <si>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</si>
  <si>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</si>
  <si>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</si>
  <si>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</si>
  <si>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</si>
  <si>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</si>
  <si>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</si>
  <si>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</si>
  <si>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</si>
  <si>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</si>
  <si>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</si>
  <si>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</si>
  <si>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</si>
  <si>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</si>
  <si>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</si>
  <si>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</si>
  <si>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</si>
  <si>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</si>
  <si>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</si>
  <si>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</si>
  <si>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</si>
  <si>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</si>
  <si>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</si>
  <si>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</si>
  <si>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</si>
  <si>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</si>
  <si>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</si>
  <si>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</si>
  <si>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</si>
  <si>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</si>
  <si>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</si>
  <si>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</si>
  <si>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</si>
  <si>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</si>
  <si>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</si>
  <si>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</si>
  <si>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</si>
  <si>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</si>
  <si>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</si>
  <si>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</si>
  <si>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</si>
  <si>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</si>
  <si>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</si>
  <si>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</si>
  <si>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</si>
  <si>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</si>
  <si>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</si>
  <si>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</si>
  <si>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</si>
  <si>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</si>
  <si>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</si>
  <si>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</si>
  <si>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</si>
  <si>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</si>
  <si>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</si>
  <si>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</si>
  <si>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</si>
  <si>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</si>
  <si>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</si>
  <si>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</si>
  <si>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</si>
  <si>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</si>
  <si>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</si>
  <si>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</si>
  <si>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</si>
  <si>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</si>
  <si>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</si>
  <si>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</si>
  <si>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</si>
  <si>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</si>
  <si>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</si>
  <si>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</si>
  <si>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</si>
  <si>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</si>
  <si>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</si>
  <si>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</si>
  <si>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</si>
  <si>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</si>
  <si>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</si>
  <si>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</si>
  <si>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</si>
  <si>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</si>
  <si>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</si>
  <si>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</si>
  <si>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</si>
  <si>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</si>
  <si>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</si>
  <si>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</si>
  <si>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</si>
  <si>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</si>
  <si>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</si>
  <si>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</si>
  <si>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</si>
  <si>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</si>
  <si>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</si>
  <si>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</si>
  <si>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</si>
  <si>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</si>
  <si>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</si>
  <si>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</si>
  <si>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</si>
  <si>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</si>
  <si>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</si>
  <si>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</si>
  <si>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</si>
  <si>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</si>
  <si>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</si>
  <si>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</si>
  <si>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</si>
  <si>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</si>
  <si>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</si>
  <si>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</si>
  <si>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</si>
  <si>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</si>
  <si>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</si>
  <si>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</si>
  <si>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</si>
  <si>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</si>
  <si>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</si>
  <si>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</si>
  <si>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</si>
  <si>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</si>
  <si>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</si>
  <si>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</si>
  <si>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</si>
  <si>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</si>
  <si>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</si>
  <si>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</si>
  <si>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</si>
  <si>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</si>
  <si>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</si>
  <si>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</si>
  <si>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</si>
  <si>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</si>
  <si>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</si>
  <si>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</si>
  <si>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</si>
  <si>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</si>
  <si>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</si>
  <si>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</si>
  <si>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</si>
  <si>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</si>
  <si>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</si>
  <si>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</si>
  <si>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</si>
  <si>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</si>
  <si>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</si>
  <si>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</si>
  <si>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</si>
  <si>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</si>
  <si>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</si>
  <si>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</si>
  <si>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</si>
  <si>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</si>
  <si>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</si>
  <si>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</si>
  <si>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</si>
  <si>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</si>
  <si>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</si>
  <si>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</si>
  <si>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trái phiếu Techcom (TCBF)</t>
  </si>
  <si>
    <t>Ngày 02 tháng 07 năm 2025</t>
  </si>
  <si>
    <t>Tháng</t>
  </si>
  <si>
    <t>2025</t>
  </si>
  <si>
    <t>Vũ Quang Phan</t>
  </si>
  <si>
    <t>Phí Tuấn Thành</t>
  </si>
  <si>
    <t>Phó phòng Dịch vụ nghiệp vụ giám sát Quỹ</t>
  </si>
  <si>
    <t>Tổng Giám đốc</t>
  </si>
  <si>
    <t>…</t>
  </si>
  <si>
    <t>Trái phiếu niêm yết
Listed bonds</t>
  </si>
  <si>
    <t>CII124021</t>
  </si>
  <si>
    <t>2251.1.1</t>
  </si>
  <si>
    <t>HDB124018</t>
  </si>
  <si>
    <t>2251.1.2</t>
  </si>
  <si>
    <t>MML121021</t>
  </si>
  <si>
    <t>2251.1.3</t>
  </si>
  <si>
    <t>NPM123021</t>
  </si>
  <si>
    <t>2251.1.4</t>
  </si>
  <si>
    <t>NPM123022</t>
  </si>
  <si>
    <t>2251.1.5</t>
  </si>
  <si>
    <t>NPM123023</t>
  </si>
  <si>
    <t>2251.1.6</t>
  </si>
  <si>
    <t>NPM123024</t>
  </si>
  <si>
    <t>2251.1.7</t>
  </si>
  <si>
    <t>NVL122001</t>
  </si>
  <si>
    <t>2251.1.8</t>
  </si>
  <si>
    <t>SHB125010</t>
  </si>
  <si>
    <t>2251.1.9</t>
  </si>
  <si>
    <t>VHM121025</t>
  </si>
  <si>
    <t>2251.1.10</t>
  </si>
  <si>
    <t>VIC124003</t>
  </si>
  <si>
    <t>2251.1.11</t>
  </si>
  <si>
    <t>VIC124004</t>
  </si>
  <si>
    <t>2251.1.12</t>
  </si>
  <si>
    <t>VIC124005</t>
  </si>
  <si>
    <t>2251.1.13</t>
  </si>
  <si>
    <t>VRE12007</t>
  </si>
  <si>
    <t>2251.1.14</t>
  </si>
  <si>
    <t>Trái phiếu chưa niêm yết
Unlisted Bonds</t>
  </si>
  <si>
    <t>CIIB2427001 BONDS</t>
  </si>
  <si>
    <t>2251.2.1</t>
  </si>
  <si>
    <t>MSN12201</t>
  </si>
  <si>
    <t>2251.2.2</t>
  </si>
  <si>
    <t>NLG12402</t>
  </si>
  <si>
    <t>2251.2.3</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</si>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</sst>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1">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66"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10" fontId="11" fillId="0" borderId="1" xfId="1" applyNumberFormat="1" applyFont="1" applyBorder="1" applyAlignment="1">
      <alignment horizontal="right" vertical="top"/>
    </xf>
    <xf numFmtId="10" fontId="6" fillId="0" borderId="1" xfId="1"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activeCell="C5" sqref="C5"/>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7" t="s">
        <v>0</v>
      </c>
      <c r="B1" s="37"/>
      <c r="C1" s="37"/>
      <c r="D1" s="37"/>
    </row>
    <row r="2" spans="1:4" ht="9" customHeight="1" x14ac:dyDescent="0.25">
      <c r="A2" s="37"/>
      <c r="B2" s="37"/>
      <c r="C2" s="37"/>
      <c r="D2" s="37"/>
    </row>
    <row r="3" spans="1:4" ht="15" customHeight="1" x14ac:dyDescent="0.3">
      <c r="A3" s="1" t="s">
        <v>1</v>
      </c>
      <c r="B3" s="1" t="s">
        <v>1</v>
      </c>
      <c r="C3" s="2" t="s">
        <v>2</v>
      </c>
      <c r="D3" s="1" t="s">
        <v>344</v>
      </c>
    </row>
    <row r="4" spans="1:4" ht="15" customHeight="1" x14ac:dyDescent="0.3">
      <c r="A4" s="1" t="s">
        <v>1</v>
      </c>
      <c r="B4" s="1" t="s">
        <v>1</v>
      </c>
      <c r="C4" s="2" t="s">
        <v>3</v>
      </c>
      <c r="D4" s="1" t="s">
        <v>28</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8" t="s">
        <v>5</v>
      </c>
      <c r="B7" s="38"/>
      <c r="C7" s="1" t="s">
        <v>340</v>
      </c>
      <c r="D7" s="1" t="s">
        <v>1</v>
      </c>
    </row>
    <row r="8" spans="1:4" ht="15" customHeight="1" x14ac:dyDescent="0.3">
      <c r="A8" s="38" t="s">
        <v>6</v>
      </c>
      <c r="B8" s="38"/>
      <c r="C8" s="1" t="s">
        <v>341</v>
      </c>
      <c r="D8" s="1" t="s">
        <v>1</v>
      </c>
    </row>
    <row r="9" spans="1:4" ht="15" customHeight="1" x14ac:dyDescent="0.3">
      <c r="A9" s="38" t="s">
        <v>7</v>
      </c>
      <c r="B9" s="38"/>
      <c r="C9" s="1" t="s">
        <v>342</v>
      </c>
      <c r="D9" s="1" t="s">
        <v>1</v>
      </c>
    </row>
    <row r="10" spans="1:4" ht="15" customHeight="1" x14ac:dyDescent="0.3">
      <c r="A10" s="38" t="s">
        <v>8</v>
      </c>
      <c r="B10" s="38"/>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6" t="s">
        <v>56</v>
      </c>
      <c r="B33" s="36"/>
      <c r="C33" s="36" t="s">
        <v>57</v>
      </c>
      <c r="D33" s="36"/>
    </row>
    <row r="34" spans="1:4" ht="15" customHeight="1" x14ac:dyDescent="0.25">
      <c r="A34" s="35" t="s">
        <v>58</v>
      </c>
      <c r="B34" s="35"/>
      <c r="C34" s="35" t="s">
        <v>58</v>
      </c>
      <c r="D34" s="35"/>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0" t="s">
        <v>10</v>
      </c>
      <c r="B1" s="40" t="s">
        <v>122</v>
      </c>
      <c r="C1" s="40" t="s">
        <v>209</v>
      </c>
      <c r="D1" s="40"/>
      <c r="E1" s="40" t="s">
        <v>210</v>
      </c>
      <c r="F1" s="40"/>
      <c r="G1" s="40" t="s">
        <v>290</v>
      </c>
    </row>
    <row r="2" spans="1:7" ht="15" customHeight="1" x14ac:dyDescent="0.25">
      <c r="A2" s="40"/>
      <c r="B2" s="40"/>
      <c r="C2" s="7" t="s">
        <v>281</v>
      </c>
      <c r="D2" s="7" t="s">
        <v>287</v>
      </c>
      <c r="E2" s="7" t="s">
        <v>281</v>
      </c>
      <c r="F2" s="7" t="s">
        <v>287</v>
      </c>
      <c r="G2" s="40"/>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0" t="s">
        <v>10</v>
      </c>
      <c r="B1" s="40" t="s">
        <v>299</v>
      </c>
      <c r="C1" s="40" t="s">
        <v>182</v>
      </c>
      <c r="D1" s="40" t="s">
        <v>183</v>
      </c>
      <c r="E1" s="40"/>
      <c r="F1" s="40" t="s">
        <v>184</v>
      </c>
      <c r="G1" s="40"/>
      <c r="H1" s="40" t="s">
        <v>300</v>
      </c>
    </row>
    <row r="2" spans="1:8" ht="15" customHeight="1" x14ac:dyDescent="0.25">
      <c r="A2" s="40"/>
      <c r="B2" s="40"/>
      <c r="C2" s="40"/>
      <c r="D2" s="7" t="s">
        <v>281</v>
      </c>
      <c r="E2" s="7" t="s">
        <v>287</v>
      </c>
      <c r="F2" s="7" t="s">
        <v>281</v>
      </c>
      <c r="G2" s="7" t="s">
        <v>287</v>
      </c>
      <c r="H2" s="40"/>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{'SheetId':'0e67e680-b807-4d33-99c0-7b78881f5ae3','UId':'9cbd5645-d1cc-4c66-9f84-d2f549c40baa','Col':4,'Row':3,'Format':'numberic','Value':'3147577362688','TargetCode':''}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{'SheetId':'0e67e680-b807-4d33-99c0-7b78881f5ae3','UId':'99e568e1-5c2c-4711-855d-7b59f3d1cab6','Col':5,'Row':3,'Format':'numberic','Value':'3777393364804','TargetCode':''}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{'SheetId':'0e67e680-b807-4d33-99c0-7b78881f5ae3','UId':'c69da7a3-02da-4c71-9ebc-1684c54f1afc','Col':6,'Row':3,'Format':'numberic','Value':'3.66027454242461','TargetCode':''}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{'SheetId':'0e67e680-b807-4d33-99c0-7b78881f5ae3','UId':'ff256832-31a8-4b18-a932-43bc9d1665b9','Col':4,'Row':6,'ColDynamic':4,'RowDynamic':5,'Format':'numberic','Value':'3147577362688','TargetCode':''}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{'SheetId':'0e67e680-b807-4d33-99c0-7b78881f5ae3','UId':'a91ef888-5216-4368-893d-4bf54555e048','Col':5,'Row':6,'ColDynamic':5,'RowDynamic':5,'Format':'numberic','Value':'3777393364804','TargetCode':''}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{'SheetId':'0e67e680-b807-4d33-99c0-7b78881f5ae3','UId':'0872eb3d-591d-41ae-88b3-07cc186bb076','Col':6,'Row':6,'ColDynamic':6,'RowDynamic':5,'Format':'numberic','Value':'3.66027454242461','TargetCode':''}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{'SheetId':'0e67e680-b807-4d33-99c0-7b78881f5ae3','UId':'c59bc369-ef6c-4ae7-8932-3d3cd7b0f999','Col':4,'Row':8,'ColDynamic':4,'RowDynamic':9,'Format':'numberic','Value':'10661477916550','TargetCode':''}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{'SheetId':'0e67e680-b807-4d33-99c0-7b78881f5ae3','UId':'71da1168-8366-41b4-a97a-ac130f3a71ab','Col':5,'Row':8,'ColDynamic':5,'RowDynamic':9,'Format':'numberic','Value':'9940315963813','TargetCode':''}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{'SheetId':'0e67e680-b807-4d33-99c0-7b78881f5ae3','UId':'3c022ada-eb27-4aed-bf94-d517130be29a','Col':6,'Row':8,'ColDynamic':6,'RowDynamic':9,'Format':'numberic','Value':'2.24499123041393','TargetCode':''}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{'SheetId':'0e67e680-b807-4d33-99c0-7b78881f5ae3','UId':'aaa47aee-de9e-4a72-aaac-e89970beaace','Col':4,'Row':13,'ColDynamic':4,'RowDynamic':12,'Format':'numberic','Value':'398776966726','TargetCode':''}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{'SheetId':'0e67e680-b807-4d33-99c0-7b78881f5ae3','UId':'c31cdabe-83ce-456c-8300-7b06d46f81cc','Col':5,'Row':13,'ColDynamic':5,'RowDynamic':12,'Format':'numberic','Value':'346889503334','TargetCode':''}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{'SheetId':'0e67e680-b807-4d33-99c0-7b78881f5ae3','UId':'df064eb2-539c-42cd-9667-ecd8effb04f7','Col':6,'Row':13,'ColDynamic':6,'RowDynamic':12,'Format':'numberic','Value':'2.02599471509387','TargetCode':''}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{'SheetId':'0e67e680-b807-4d33-99c0-7b78881f5ae3','UId':'4db3253d-9c46-4d6e-918f-a429377ea210','Col':4,'Row':16,'Format':'numberic','Value':'98175616440','TargetCode':''}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{'SheetId':'0e67e680-b807-4d33-99c0-7b78881f5ae3','UId':'1b5619ce-07bd-4f38-b89d-ff10d4440cfc','Col':5,'Row':16,'Format':'numberic','Value':'68175205479','TargetCode':''}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{'SheetId':'0e67e680-b807-4d33-99c0-7b78881f5ae3','UId':'e662b89a-1c2d-4d21-94c4-5d786440cb11','Col':6,'Row':16,'Format':'numberic','Value':'2.70032327829657','TargetCode':''}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{'SheetId':'0e67e680-b807-4d33-99c0-7b78881f5ae3','UId':'9165401c-9eab-437b-81ae-d4feb80e4e2f','Col':4,'Row':30,'Format':'numberic','Value':'14306007862404','TargetCode':''}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{'SheetId':'0e67e680-b807-4d33-99c0-7b78881f5ae3','UId':'a439d206-4c67-47d4-afcd-d4f8e627acf1','Col':5,'Row':30,'Format':'numberic','Value':'14132774037430','TargetCode':''}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{'SheetId':'0e67e680-b807-4d33-99c0-7b78881f5ae3','UId':'8906c8be-ac8d-4de9-aebb-1de6b88d0a22','Col':6,'Row':30,'Format':'numberic','Value':'2.44876868841371','TargetCode':''}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{'SheetId':'0e67e680-b807-4d33-99c0-7b78881f5ae3','UId':'6823b56c-6355-4646-a028-45bac846780f','Col':4,'Row':37,'Format':'numberic','Value':'157667266909','TargetCode':''}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{'SheetId':'0e67e680-b807-4d33-99c0-7b78881f5ae3','UId':'3318279c-387a-4099-bb92-e31c1fe449fe','Col':5,'Row':37,'Format':'numberic','Value':'137870652421','TargetCode':''}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{'SheetId':'0e67e680-b807-4d33-99c0-7b78881f5ae3','UId':'4e4bdcf0-80c6-4aab-a280-ce14045479a2','Col':6,'Row':37,'Format':'numberic','Value':'1.69154492381463','TargetCode':''}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{'SheetId':'0e67e680-b807-4d33-99c0-7b78881f5ae3','UId':'3c70b8a9-b1ec-43c2-876f-82404e71a395','Col':4,'Row':40,'Format':'numberic','Value':'157667266909','TargetCode':''}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{'SheetId':'0e67e680-b807-4d33-99c0-7b78881f5ae3','UId':'12d35449-1610-445d-a82a-ca6aa3c24666','Col':5,'Row':40,'Format':'numberic','Value':'137870652421','TargetCode':''}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{'SheetId':'0e67e680-b807-4d33-99c0-7b78881f5ae3','UId':'12315a60-eed3-4b10-a10c-2f67a18ee638','Col':6,'Row':40,'Format':'numberic','Value':'1.69154492381463','TargetCode':''}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{'SheetId':'0e67e680-b807-4d33-99c0-7b78881f5ae3','UId':'47fa62ea-4432-4646-9d4f-ee5aab71af85','Col':4,'Row':41,'Format':'numberic','Value':'14148340595495','TargetCode':''}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{'SheetId':'0e67e680-b807-4d33-99c0-7b78881f5ae3','UId':'3afb4556-da28-46fc-a2b2-36ba72752042','Col':5,'Row':41,'Format':'numberic','Value':'13994903385009','TargetCode':''}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{'SheetId':'0e67e680-b807-4d33-99c0-7b78881f5ae3','UId':'76b3aaa6-980e-4c01-b289-c500e2a6bc24','Col':6,'Row':41,'Format':'numberic','Value':'2.46104580639927','TargetCode':''}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{'SheetId':'0e67e680-b807-4d33-99c0-7b78881f5ae3','UId':'7104513d-d6f9-4449-8a07-2e2ffcb96545','Col':4,'Row':42,'Format':'numberic','Value':'681136725.86','TargetCode':''}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{'SheetId':'0e67e680-b807-4d33-99c0-7b78881f5ae3','UId':'3e6dbc06-a87f-42e5-8f05-e55e94914d01','Col':5,'Row':42,'Format':'numberic','Value':'673423889.33','TargetCode':''}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{'SheetId':'0e67e680-b807-4d33-99c0-7b78881f5ae3','UId':'f428fa58-01e3-47d4-8c5d-1c46168be529','Col':6,'Row':42,'Format':'numberic','Value':'2.26908169252201','TargetCode':''}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{'SheetId':'0e67e680-b807-4d33-99c0-7b78881f5ae3','UId':'4e4f6161-da0f-463f-8dd1-39772b1d4eda','Col':4,'Row':43,'Format':'numberic','Value':'20771.66','TargetCode':''}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{'SheetId':'0e67e680-b807-4d33-99c0-7b78881f5ae3','UId':'4a847a8c-942e-443a-8eae-7a36b88630ea','Col':5,'Row':43,'Format':'numberic','Value':'20781.71','TargetCode':''}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{'SheetId':'0e67e680-b807-4d33-99c0-7b78881f5ae3','UId':'b1a27640-3dfd-4efe-90b1-884e8ae97752','Col':6,'Row':43,'Format':'numberic','Value':'1.08460042691307','TargetCode':''}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{'SheetId':'9e57442d-faa2-4732-bfe8-6082c7f4cc3b','UId':'1ab6082b-49bd-46b5-a368-d8740fb12834','Col':4,'Row':2,'Format':'numberic','Value':'84070371688','TargetCode':''}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{'SheetId':'9e57442d-faa2-4732-bfe8-6082c7f4cc3b','UId':'220cbdc8-4631-4f07-a522-f901ab9a56b6','Col':5,'Row':2,'Format':'numberic','Value':'87699682587','TargetCode':''}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{'SheetId':'9e57442d-faa2-4732-bfe8-6082c7f4cc3b','UId':'44591e3f-5579-49aa-bc70-68808b3d1875','Col':6,'Row':2,'Format':'numberic','Value':'537248637156','TargetCode':''}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{'SheetId':'9e57442d-faa2-4732-bfe8-6082c7f4cc3b','UId':'469f6a2b-25ef-4e27-93c5-0caee9db4d81','Col':4,'Row':5,'ColDynamic':4,'RowDynamic':4,'Format':'numberic','Value':'58454881440','TargetCode':''}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{'SheetId':'9e57442d-faa2-4732-bfe8-6082c7f4cc3b','UId':'7b8d3f89-6827-40c2-b297-cf7a42237b42','Col':5,'Row':5,'ColDynamic':5,'RowDynamic':4,'Format':'numberic','Value':'62364504822','TargetCode':''}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{'SheetId':'9e57442d-faa2-4732-bfe8-6082c7f4cc3b','UId':'4ae5c9f2-f277-4de6-a00c-b59eae1b7410','Col':6,'Row':5,'ColDynamic':6,'RowDynamic':4,'Format':'numberic','Value':'382635140906','TargetCode':''}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{'SheetId':'9e57442d-faa2-4732-bfe8-6082c7f4cc3b','UId':'5cf117a3-96d2-4aaf-916d-02b16ba83420','Col':4,'Row':7,'ColDynamic':4,'RowDynamic':4,'Format':'numberic','Value':'25615490248','TargetCode':''}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{'SheetId':'9e57442d-faa2-4732-bfe8-6082c7f4cc3b','UId':'89c23fea-c054-41d5-9d1e-0958d45c7a95','Col':5,'Row':7,'ColDynamic':5,'RowDynamic':4,'Format':'numberic','Value':'25335177765','TargetCode':''}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{'SheetId':'9e57442d-faa2-4732-bfe8-6082c7f4cc3b','UId':'d5829e20-95a8-4535-904c-7e09f2cdc9f2','Col':6,'Row':7,'ColDynamic':6,'RowDynamic':4,'Format':'numberic','Value':'154613496250','TargetCode':''}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{'SheetId':'9e57442d-faa2-4732-bfe8-6082c7f4cc3b','UId':'21f3c77c-886e-43f3-9ba5-fdc740bf45a7','Col':4,'Row':11,'ColDynamic':4,'RowDynamic':8,'Format':'numberic','Value':'15244646864','TargetCode':''}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{'SheetId':'9e57442d-faa2-4732-bfe8-6082c7f4cc3b','UId':'fff53ed1-05e1-4ac8-8249-2f48edf9fa14','Col':5,'Row':11,'ColDynamic':5,'RowDynamic':8,'Format':'numberic','Value':'15595641665','TargetCode':''}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{'SheetId':'9e57442d-faa2-4732-bfe8-6082c7f4cc3b','UId':'c1a4252e-e2cb-4233-bed1-d3afc836ccc8','Col':6,'Row':11,'ColDynamic':6,'RowDynamic':8,'Format':'numberic','Value':'92732144965','TargetCode':''}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{'SheetId':'9e57442d-faa2-4732-bfe8-6082c7f4cc3b','UId':'2b4c7218-ef2f-452d-80ea-cb1d29493e04','Col':4,'Row':12,'Format':'numberic','Value':'13838264090','TargetCode':''}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{'SheetId':'9e57442d-faa2-4732-bfe8-6082c7f4cc3b','UId':'2916fb19-bceb-454d-ad42-4fc7a299a2a3','Col':5,'Row':12,'Format':'numberic','Value':'14115877952','TargetCode':''}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{'SheetId':'9e57442d-faa2-4732-bfe8-6082c7f4cc3b','UId':'4e500903-fadf-4a73-8849-257ec68842d0','Col':6,'Row':12,'Format':'numberic','Value':'83977695438','TargetCode':''}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{'SheetId':'9e57442d-faa2-4732-bfe8-6082c7f4cc3b','UId':'157e5771-4dd4-4ed6-838c-69dd228515cd','Col':4,'Row':14,'ColDynamic':4,'RowDynamic':11,'Format':'numberic','Value':'799570858','TargetCode':''}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{'SheetId':'9e57442d-faa2-4732-bfe8-6082c7f4cc3b','UId':'1e7708d3-6d2b-4639-8d85-59b3c9bf16f5','Col':5,'Row':14,'ColDynamic':5,'RowDynamic':11,'Format':'numberic','Value':'817333166','TargetCode':''}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{'SheetId':'9e57442d-faa2-4732-bfe8-6082c7f4cc3b','UId':'18031c0a-5fc4-4a35-8331-a60cef3972fd','Col':6,'Row':14,'ColDynamic':6,'RowDynamic':11,'Format':'numberic','Value':'4856285154','TargetCode':''}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{'SheetId':'9e57442d-faa2-4732-bfe8-6082c7f4cc3b','UId':'963cdae6-2163-4975-9a2a-f08497c7292d','Col':4,'Row':17,'Format':'numberic','Value':'527065516','TargetCode':''}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{'SheetId':'9e57442d-faa2-4732-bfe8-6082c7f4cc3b','UId':'85eed99f-bfdc-4be7-9967-72d9b1d67a5b','Col':5,'Row':17,'Format':'numberic','Value':'537244693','TargetCode':''}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{'SheetId':'9e57442d-faa2-4732-bfe8-6082c7f4cc3b','UId':'a66486eb-4505-4714-830d-ba2c3c0c6cd7','Col':6,'Row':17,'Format':'numberic','Value':'3197157163','TargetCode':''}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{'SheetId':'9e57442d-faa2-4732-bfe8-6082c7f4cc3b','UId':'22eae942-46a3-4663-8bad-854ee399b27a','Col':4,'Row':32,'Format':'numberic','Value':'15291400','TargetCode':''}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{'SheetId':'9e57442d-faa2-4732-bfe8-6082c7f4cc3b','UId':'e86bd792-47df-41d4-b178-07deae52a1d3','Col':5,'Row':32,'Format':'numberic','Value':'53058354','TargetCode':''}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{'SheetId':'9e57442d-faa2-4732-bfe8-6082c7f4cc3b','UId':'38ae0936-1d1f-43c1-92bd-8403ec08cfeb','Col':6,'Row':32,'Format':'numberic','Value':'275227210','TargetCode':''}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{'SheetId':'9e57442d-faa2-4732-bfe8-6082c7f4cc3b','UId':'a2f958ce-55fd-4741-a0a1-bdcf0dd1c8ec','Col':4,'Row':35,'Format':'numberic','Value':'4455000','TargetCode':''}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{'SheetId':'9e57442d-faa2-4732-bfe8-6082c7f4cc3b','UId':'393bdfde-2176-402e-9b16-331c74ac5995','Col':5,'Row':35,'Format':'numberic','Value':'12127500','TargetCode':''}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{'SheetId':'9e57442d-faa2-4732-bfe8-6082c7f4cc3b','UId':'61a21fd4-9c85-4c00-b1f5-a006461b16c9','Col':6,'Row':35,'Format':'numberic','Value':'65780000','TargetCode':''}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{'SheetId':'9e57442d-faa2-4732-bfe8-6082c7f4cc3b','UId':'c95f90f6-640a-4331-b0e8-54422c753940','Col':4,'Row':38,'Format':'numberic','Value':'68825724824','TargetCode':''}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{'SheetId':'9e57442d-faa2-4732-bfe8-6082c7f4cc3b','UId':'19caeda8-1e5a-4518-8250-4c15acb82c48','Col':5,'Row':38,'Format':'numberic','Value':'72104040922','TargetCode':''}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{'SheetId':'9e57442d-faa2-4732-bfe8-6082c7f4cc3b','UId':'d743182c-5853-46f3-8604-ad3aa58840b8','Col':6,'Row':38,'Format':'numberic','Value':'444516492191','TargetCode':''}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{'SheetId':'9e57442d-faa2-4732-bfe8-6082c7f4cc3b','UId':'5fb4cc84-0a90-4cae-ba19-392c839af798','Col':4,'Row':39,'Format':'numberic','Value':'-76220743756','TargetCode':''}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{'SheetId':'9e57442d-faa2-4732-bfe8-6082c7f4cc3b','UId':'c14dbefc-c01b-44b0-a577-6f17c0396290','Col':5,'Row':39,'Format':'numberic','Value':'128030401603','TargetCode':''}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{'SheetId':'9e57442d-faa2-4732-bfe8-6082c7f4cc3b','UId':'d1eb0ab7-7a60-49c8-b8aa-39c894436edb','Col':6,'Row':39,'Format':'numberic','Value':'-53444258726','TargetCode':''}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{'SheetId':'9e57442d-faa2-4732-bfe8-6082c7f4cc3b','UId':'7dc5398f-c841-400c-850b-875a5c468e05','Col':4,'Row':40,'Format':'numberic','Value':'78747260','TargetCode':''}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{'SheetId':'9e57442d-faa2-4732-bfe8-6082c7f4cc3b','UId':'fa4fb11d-bd81-48b0-9ef6-a4ff2cd9d48a','Col':5,'Row':40,'Format':'numberic','Value':'-954713258','TargetCode':''}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{'SheetId':'9e57442d-faa2-4732-bfe8-6082c7f4cc3b','UId':'73bb9d14-e1ea-4394-a083-b8a649641cf9','Col':6,'Row':40,'Format':'numberic','Value':'-1221586766','TargetCode':''}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{'SheetId':'9e57442d-faa2-4732-bfe8-6082c7f4cc3b','UId':'bab2e1a7-20d5-41fd-881b-9a21514bfc4f','Col':4,'Row':41,'Format':'numberic','Value':'-76299491016','TargetCode':''}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{'SheetId':'9e57442d-faa2-4732-bfe8-6082c7f4cc3b','UId':'128100c2-b671-4904-a5a9-41069ed12784','Col':5,'Row':41,'Format':'numberic','Value':'128985114861','TargetCode':''}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{'SheetId':'9e57442d-faa2-4732-bfe8-6082c7f4cc3b','UId':'04b06e65-b2eb-4858-bb0b-d72c0270f1f6','Col':6,'Row':41,'Format':'numberic','Value':'-52222671960','TargetCode':''}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{'SheetId':'9e57442d-faa2-4732-bfe8-6082c7f4cc3b','UId':'0c34f541-ad2d-4bff-9fce-284295e89335','Col':4,'Row':42,'Format':'numberic','Value':'-7395018932','TargetCode':''}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{'SheetId':'9e57442d-faa2-4732-bfe8-6082c7f4cc3b','UId':'a1069390-e9a5-41a9-8d0c-f5931f68451d','Col':5,'Row':42,'Format':'numberic','Value':'200134442525','TargetCode':''}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{'SheetId':'9e57442d-faa2-4732-bfe8-6082c7f4cc3b','UId':'943a903f-8f0c-48d3-9a7d-d0f797c51f06','Col':6,'Row':42,'Format':'numberic','Value':'391072233465','TargetCode':''}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{'SheetId':'9e57442d-faa2-4732-bfe8-6082c7f4cc3b','UId':'14ba2d4e-fc98-469f-8702-009a93d663bf','Col':4,'Row':43,'Format':'numberic','Value':'13994903385009','TargetCode':''}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{'SheetId':'9e57442d-faa2-4732-bfe8-6082c7f4cc3b','UId':'46dc8404-c63b-42c5-af20-35a421a3b5ab','Col':5,'Row':43,'Format':'numberic','Value':'13946106734564','TargetCode':''}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{'SheetId':'9e57442d-faa2-4732-bfe8-6082c7f4cc3b','UId':'ae182ae4-ecb8-4b3e-87b1-02fe2b8c8c6e','Col':4,'Row':44,'Format':'numberic','Value':'153437210486','TargetCode':''}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{'SheetId':'9e57442d-faa2-4732-bfe8-6082c7f4cc3b','UId':'c7c70708-3a08-4a71-8b5b-958036d28d83','Col':5,'Row':44,'Format':'numberic','Value':'48796650445','TargetCode':''}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{'SheetId':'9e57442d-faa2-4732-bfe8-6082c7f4cc3b','UId':'b56d1f06-ac4a-4581-bd76-0a7116bb9601','Col':6,'Row':44,'Format':'numberic','Value':'128353321158','TargetCode':''}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{'SheetId':'9e57442d-faa2-4732-bfe8-6082c7f4cc3b','UId':'071f8b6b-411a-4479-a1e0-68ae4989d4d4','Col':4,'Row':45,'Format':'numberic','Value':'-7395018932','TargetCode':''}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{'SheetId':'9e57442d-faa2-4732-bfe8-6082c7f4cc3b','UId':'649fe867-7540-4d27-809f-914ad09af55e','Col':5,'Row':45,'Format':'numberic','Value':'200134442525','TargetCode':''}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{'SheetId':'9e57442d-faa2-4732-bfe8-6082c7f4cc3b','UId':'ce2f8942-9d48-4663-bc86-864ddeb2e9fb','Col':6,'Row':45,'Format':'numberic','Value':'391072233465','TargetCode':''}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{'SheetId':'9e57442d-faa2-4732-bfe8-6082c7f4cc3b','UId':'26da4aec-6928-4f66-88a5-fdfd0ee643e5','Col':4,'Row':47,'Format':'numberic','Value':'160832229418','TargetCode':''}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{'SheetId':'9e57442d-faa2-4732-bfe8-6082c7f4cc3b','UId':'9b98b4cd-1dc6-4f10-9fcd-3b02154fc346','Col':5,'Row':47,'Format':'numberic','Value':'-151337792080','TargetCode':''}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{'SheetId':'9e57442d-faa2-4732-bfe8-6082c7f4cc3b','UId':'ab589e24-1208-4602-83e1-3b0d9a9ddac2','Col':6,'Row':47,'Format':'numberic','Value':'-262718912307','TargetCode':''}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{'SheetId':'9e57442d-faa2-4732-bfe8-6082c7f4cc3b','UId':'a1e12271-7d9c-46e1-be1f-d3831e97dba6','Col':4,'Row':48,'Format':'numberic','Value':'14148340595495','TargetCode':''}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{'SheetId':'9e57442d-faa2-4732-bfe8-6082c7f4cc3b','UId':'85d94755-db4c-439e-8336-6cbb28df62be','Col':5,'Row':48,'Format':'numberic','Value':'13994903385009','TargetCode':''}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{'SheetId':'9e57442d-faa2-4732-bfe8-6082c7f4cc3b','UId':'d8a625ed-973b-4579-990b-8dd486f640c5','Col':6,'Row':48,'Format':'numberic','Value':'14148340595495','TargetCode':''}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5">
      <c r="A307" t="str">
        <f>CONCATENATE("{'SheetId':'1deb9a6e-dc5a-4908-87cc-034ee9747e20'",",","'UId':'b8c20cc2-e76a-461c-ace9-e83abfcc1775'",",'Col':",COLUMN(BCDanhMucDauTu_06029!A32),",'Row':",ROW(BCDanhMucDauTu_06029!A32),",","'ColDynamic':",COLUMN(BCDanhMucDauTu_06029!A33),",","'RowDynamic':",ROW(BCDanhMucDauTu_06029!A33),",","'Format':'numberic'",",'Value':'",SUBSTITUTE(BCDanhMucDauTu_06029!A32,"'","\'"),"','TargetCode':''}")</f>
        <v>{'SheetId':'1deb9a6e-dc5a-4908-87cc-034ee9747e20','UId':'b8c20cc2-e76a-461c-ace9-e83abfcc1775','Col':1,'Row':32,'ColDynamic':1,'RowDynamic':33,'Format':'numberic','Value':' ','TargetCode':''}</v>
      </c>
    </row>
    <row r="308" spans="1:1" x14ac:dyDescent="0.25">
      <c r="A308" t="str">
        <f>CONCATENATE("{'SheetId':'1deb9a6e-dc5a-4908-87cc-034ee9747e20'",",","'UId':'e6fa0887-9c0a-49b1-a5d5-d55f5bee7d17'",",'Col':",COLUMN(BCDanhMucDauTu_06029!B32),",'Row':",ROW(BCDanhMucDauTu_06029!B32),",","'ColDynamic':",COLUMN(BCDanhMucDauTu_06029!B33),",","'RowDynamic':",ROW(BCDanhMucDauTu_06029!B33),",","'Format':'string'",",'Value':'",SUBSTITUTE(BCDanhMucDauTu_06029!B32,"'","\'"),"','TargetCode':''}")</f>
        <v>{'SheetId':'1deb9a6e-dc5a-4908-87cc-034ee9747e20','UId':'e6fa0887-9c0a-49b1-a5d5-d55f5bee7d17','Col':2,'Row':32,'ColDynamic':2,'RowDynamic':33,'Format':'string','Value':'Tổng','TargetCode':''}</v>
      </c>
    </row>
    <row r="309" spans="1:1" x14ac:dyDescent="0.25">
      <c r="A309" t="str">
        <f>CONCATENATE("{'SheetId':'1deb9a6e-dc5a-4908-87cc-034ee9747e20'",",","'UId':'6a029111-438c-4c2c-a425-15433a16ea47'",",'Col':",COLUMN(BCDanhMucDauTu_06029!C32),",'Row':",ROW(BCDanhMucDauTu_06029!C32),",","'ColDynamic':",COLUMN(BCDanhMucDauTu_06029!C33),",","'RowDynamic':",ROW(BCDanhMucDauTu_06029!C33),",","'Format':'numberic'",",'Value':'",SUBSTITUTE(BCDanhMucDauTu_06029!C32,"'","\'"),"','TargetCode':''}")</f>
        <v>{'SheetId':'1deb9a6e-dc5a-4908-87cc-034ee9747e20','UId':'6a029111-438c-4c2c-a425-15433a16ea47','Col':3,'Row':32,'ColDynamic':3,'RowDynamic':33,'Format':'numberic','Value':'2252','TargetCode':''}</v>
      </c>
    </row>
    <row r="310" spans="1:1" x14ac:dyDescent="0.25">
      <c r="A310" t="str">
        <f>CONCATENATE("{'SheetId':'1deb9a6e-dc5a-4908-87cc-034ee9747e20'",",","'UId':'2af5b400-8abe-46e3-8b64-7efb4d13db84'",",'Col':",COLUMN(BCDanhMucDauTu_06029!D32),",'Row':",ROW(BCDanhMucDauTu_06029!D32),",","'ColDynamic':",COLUMN(BCDanhMucDauTu_06029!D33),",","'RowDynamic':",ROW(BCDanhMucDauTu_06029!D33),",","'Format':'numberic'",",'Value':'",SUBSTITUTE(BCDanhMucDauTu_06029!D32,"'","\'"),"','TargetCode':''}")</f>
        <v>{'SheetId':'1deb9a6e-dc5a-4908-87cc-034ee9747e20','UId':'2af5b400-8abe-46e3-8b64-7efb4d13db84','Col':4,'Row':32,'ColDynamic':4,'RowDynamic':33,'Format':'numberic','Value':'','TargetCode':''}</v>
      </c>
    </row>
    <row r="311" spans="1:1" x14ac:dyDescent="0.25">
      <c r="A311" t="str">
        <f>CONCATENATE("{'SheetId':'1deb9a6e-dc5a-4908-87cc-034ee9747e20'",",","'UId':'142640d6-6a87-400c-bc3e-fd34124b8a95'",",'Col':",COLUMN(BCDanhMucDauTu_06029!E32),",'Row':",ROW(BCDanhMucDauTu_06029!E32),",","'ColDynamic':",COLUMN(BCDanhMucDauTu_06029!E33),",","'RowDynamic':",ROW(BCDanhMucDauTu_06029!E33),",","'Format':'numberic'",",'Value':'",SUBSTITUTE(BCDanhMucDauTu_06029!E32,"'","\'"),"','TargetCode':''}")</f>
        <v>{'SheetId':'1deb9a6e-dc5a-4908-87cc-034ee9747e20','UId':'142640d6-6a87-400c-bc3e-fd34124b8a95','Col':5,'Row':32,'ColDynamic':5,'RowDynamic':33,'Format':'numberic','Value':'','TargetCode':''}</v>
      </c>
    </row>
    <row r="312" spans="1:1" x14ac:dyDescent="0.25">
      <c r="A312" t="str">
        <f>CONCATENATE("{'SheetId':'1deb9a6e-dc5a-4908-87cc-034ee9747e20'",",","'UId':'a4748164-33b9-46bd-8561-e8b3f76700ee'",",'Col':",COLUMN(BCDanhMucDauTu_06029!F32),",'Row':",ROW(BCDanhMucDauTu_06029!F32),",","'ColDynamic':",COLUMN(BCDanhMucDauTu_06029!F33),",","'RowDynamic':",ROW(BCDanhMucDauTu_06029!F33),",","'Format':'numberic'",",'Value':'",SUBSTITUTE(BCDanhMucDauTu_06029!F32,"'","\'"),"','TargetCode':''}")</f>
        <v>{'SheetId':'1deb9a6e-dc5a-4908-87cc-034ee9747e20','UId':'a4748164-33b9-46bd-8561-e8b3f76700ee','Col':6,'Row':32,'ColDynamic':6,'RowDynamic':33,'Format':'numberic','Value':'7361680605673','TargetCode':''}</v>
      </c>
    </row>
    <row r="313" spans="1:1" x14ac:dyDescent="0.25">
      <c r="A313" t="str">
        <f>CONCATENATE("{'SheetId':'1deb9a6e-dc5a-4908-87cc-034ee9747e20'",",","'UId':'8b15b2dd-95b7-4075-8cb9-63831db4f74a'",",'Col':",COLUMN(BCDanhMucDauTu_06029!G32),",'Row':",ROW(BCDanhMucDauTu_06029!G32),",","'ColDynamic':",COLUMN(BCDanhMucDauTu_06029!G33),",","'RowDynamic':",ROW(BCDanhMucDauTu_06029!G33),",","'Format':'numberic'",",'Value':'",SUBSTITUTE(BCDanhMucDauTu_06029!G32,"'","\'"),"','TargetCode':''}")</f>
        <v>{'SheetId':'1deb9a6e-dc5a-4908-87cc-034ee9747e20','UId':'8b15b2dd-95b7-4075-8cb9-63831db4f74a','Col':7,'Row':32,'ColDynamic':7,'RowDynamic':33,'Format':'numberic','Value':'0.514586646147413','TargetCode':''}</v>
      </c>
    </row>
    <row r="314" spans="1:1" x14ac:dyDescent="0.25">
      <c r="A314" t="str">
        <f>CONCATENATE("{'SheetId':'1deb9a6e-dc5a-4908-87cc-034ee9747e20'",",","'UId':'fe496e11-6071-47ac-9042-fb59341ce9d3'",",'Col':",COLUMN(BCDanhMucDauTu_06029!D33),",'Row':",ROW(BCDanhMucDauTu_06029!D33),",","'Format':'numberic'",",'Value':'",SUBSTITUTE(BCDanhMucDauTu_06029!D33,"'","\'"),"','TargetCode':''}")</f>
        <v>{'SheetId':'1deb9a6e-dc5a-4908-87cc-034ee9747e20','UId':'fe496e11-6071-47ac-9042-fb59341ce9d3','Col':4,'Row':33,'Format':'numberic','Value':'','TargetCode':''}</v>
      </c>
    </row>
    <row r="315" spans="1:1" x14ac:dyDescent="0.25">
      <c r="A315" t="str">
        <f>CONCATENATE("{'SheetId':'1deb9a6e-dc5a-4908-87cc-034ee9747e20'",",","'UId':'8f08a933-d633-4287-845a-9819dc196996'",",'Col':",COLUMN(BCDanhMucDauTu_06029!E33),",'Row':",ROW(BCDanhMucDauTu_06029!E33),",","'Format':'numberic'",",'Value':'",SUBSTITUTE(BCDanhMucDauTu_06029!E33,"'","\'"),"','TargetCode':''}")</f>
        <v>{'SheetId':'1deb9a6e-dc5a-4908-87cc-034ee9747e20','UId':'8f08a933-d633-4287-845a-9819dc196996','Col':5,'Row':33,'Format':'numberic','Value':'','TargetCode':''}</v>
      </c>
    </row>
    <row r="316" spans="1:1" x14ac:dyDescent="0.25">
      <c r="A316" t="str">
        <f>CONCATENATE("{'SheetId':'1deb9a6e-dc5a-4908-87cc-034ee9747e20'",",","'UId':'dad551f4-82a6-49f9-9019-06cb4c328a89'",",'Col':",COLUMN(BCDanhMucDauTu_06029!F33),",'Row':",ROW(BCDanhMucDauTu_06029!F33),",","'Format':'numberic'",",'Value':'",SUBSTITUTE(BCDanhMucDauTu_06029!F33,"'","\'"),"','TargetCode':''}")</f>
        <v>{'SheetId':'1deb9a6e-dc5a-4908-87cc-034ee9747e20','UId':'dad551f4-82a6-49f9-9019-06cb4c328a89','Col':6,'Row':33,'Format':'numberic','Value':'','TargetCode':''}</v>
      </c>
    </row>
    <row r="317" spans="1:1" x14ac:dyDescent="0.25">
      <c r="A317" t="str">
        <f>CONCATENATE("{'SheetId':'1deb9a6e-dc5a-4908-87cc-034ee9747e20'",",","'UId':'7bf94847-0bfe-4d96-ab7a-1ce79d9343f5'",",'Col':",COLUMN(BCDanhMucDauTu_06029!G33),",'Row':",ROW(BCDanhMucDauTu_06029!G33),",","'Format':'numberic'",",'Value':'",SUBSTITUTE(BCDanhMucDauTu_06029!G33,"'","\'"),"','TargetCode':''}")</f>
        <v>{'SheetId':'1deb9a6e-dc5a-4908-87cc-034ee9747e20','UId':'7bf94847-0bfe-4d96-ab7a-1ce79d9343f5','Col':7,'Row':33,'Format':'numberic','Value':'','TargetCode':''}</v>
      </c>
    </row>
    <row r="318" spans="1:1" x14ac:dyDescent="0.25">
      <c r="A318" t="str">
        <f>CONCATENATE("{'SheetId':'1deb9a6e-dc5a-4908-87cc-034ee9747e20'",",","'UId':'55eed474-1147-4da3-9086-9e821874c0a4'",",'Col':",COLUMN(BCDanhMucDauTu_06029!A37),",'Row':",ROW(BCDanhMucDauTu_06029!A37),",","'ColDynamic':",COLUMN(BCDanhMucDauTu_06029!A40),",","'RowDynamic':",ROW(BCDanhMucDauTu_06029!A40),",","'Format':'numberic'",",'Value':'",SUBSTITUTE(BCDanhMucDauTu_06029!A37,"'","\'"),"','TargetCode':''}")</f>
        <v>{'SheetId':'1deb9a6e-dc5a-4908-87cc-034ee9747e20','UId':'55eed474-1147-4da3-9086-9e821874c0a4','Col':1,'Row':37,'ColDynamic':1,'RowDynamic':40,'Format':'numberic','Value':' ','TargetCode':''}</v>
      </c>
    </row>
    <row r="319" spans="1:1" x14ac:dyDescent="0.25">
      <c r="A319" t="str">
        <f>CONCATENATE("{'SheetId':'1deb9a6e-dc5a-4908-87cc-034ee9747e20'",",","'UId':'1c32b7bf-2ca1-44a0-8279-a8f01d6b7249'",",'Col':",COLUMN(BCDanhMucDauTu_06029!B37),",'Row':",ROW(BCDanhMucDauTu_06029!B37),",","'ColDynamic':",COLUMN(BCDanhMucDauTu_06029!B40),",","'RowDynamic':",ROW(BCDanhMucDauTu_06029!B40),",","'Format':'string'",",'Value':'",SUBSTITUTE(BCDanhMucDauTu_06029!B37,"'","\'"),"','TargetCode':''}")</f>
        <v>{'SheetId':'1deb9a6e-dc5a-4908-87cc-034ee9747e20','UId':'1c32b7bf-2ca1-44a0-8279-a8f01d6b7249','Col':2,'Row':37,'ColDynamic':2,'RowDynamic':40,'Format':'string','Value':'Tổng','TargetCode':''}</v>
      </c>
    </row>
    <row r="320" spans="1:1" x14ac:dyDescent="0.25">
      <c r="A320" t="str">
        <f>CONCATENATE("{'SheetId':'1deb9a6e-dc5a-4908-87cc-034ee9747e20'",",","'UId':'f6a0865a-7cc4-4bd5-9c41-171ccfbe8908'",",'Col':",COLUMN(BCDanhMucDauTu_06029!C37),",'Row':",ROW(BCDanhMucDauTu_06029!C37),",","'ColDynamic':",COLUMN(BCDanhMucDauTu_06029!C40),",","'RowDynamic':",ROW(BCDanhMucDauTu_06029!C40),",","'Format':'numberic'",",'Value':'",SUBSTITUTE(BCDanhMucDauTu_06029!C37,"'","\'"),"','TargetCode':''}")</f>
        <v>{'SheetId':'1deb9a6e-dc5a-4908-87cc-034ee9747e20','UId':'f6a0865a-7cc4-4bd5-9c41-171ccfbe8908','Col':3,'Row':37,'ColDynamic':3,'RowDynamic':40,'Format':'numberic','Value':'2254','TargetCode':''}</v>
      </c>
    </row>
    <row r="321" spans="1:1" x14ac:dyDescent="0.25">
      <c r="A321" t="str">
        <f>CONCATENATE("{'SheetId':'1deb9a6e-dc5a-4908-87cc-034ee9747e20'",",","'UId':'26677bc1-4784-4b02-a8da-eb1a17958c29'",",'Col':",COLUMN(BCDanhMucDauTu_06029!D37),",'Row':",ROW(BCDanhMucDauTu_06029!D37),",","'ColDynamic':",COLUMN(BCDanhMucDauTu_06029!D40),",","'RowDynamic':",ROW(BCDanhMucDauTu_06029!D40),",","'Format':'numberic'",",'Value':'",SUBSTITUTE(BCDanhMucDauTu_06029!D37,"'","\'"),"','TargetCode':''}")</f>
        <v>{'SheetId':'1deb9a6e-dc5a-4908-87cc-034ee9747e20','UId':'26677bc1-4784-4b02-a8da-eb1a17958c29','Col':4,'Row':37,'ColDynamic':4,'RowDynamic':40,'Format':'numberic','Value':'','TargetCode':''}</v>
      </c>
    </row>
    <row r="322" spans="1:1" x14ac:dyDescent="0.25">
      <c r="A322" t="str">
        <f>CONCATENATE("{'SheetId':'1deb9a6e-dc5a-4908-87cc-034ee9747e20'",",","'UId':'8088aec8-68fc-443f-8fce-4f1788e831ff'",",'Col':",COLUMN(BCDanhMucDauTu_06029!E37),",'Row':",ROW(BCDanhMucDauTu_06029!E37),",","'ColDynamic':",COLUMN(BCDanhMucDauTu_06029!E40),",","'RowDynamic':",ROW(BCDanhMucDauTu_06029!E40),",","'Format':'numberic'",",'Value':'",SUBSTITUTE(BCDanhMucDauTu_06029!E37,"'","\'"),"','TargetCode':''}")</f>
        <v>{'SheetId':'1deb9a6e-dc5a-4908-87cc-034ee9747e20','UId':'8088aec8-68fc-443f-8fce-4f1788e831ff','Col':5,'Row':37,'ColDynamic':5,'RowDynamic':40,'Format':'numberic','Value':'','TargetCode':''}</v>
      </c>
    </row>
    <row r="323" spans="1:1" x14ac:dyDescent="0.25">
      <c r="A323" t="str">
        <f>CONCATENATE("{'SheetId':'1deb9a6e-dc5a-4908-87cc-034ee9747e20'",",","'UId':'109895da-3858-4d8d-ab90-543bcf58b23e'",",'Col':",COLUMN(BCDanhMucDauTu_06029!F37),",'Row':",ROW(BCDanhMucDauTu_06029!F37),",","'ColDynamic':",COLUMN(BCDanhMucDauTu_06029!F40),",","'RowDynamic':",ROW(BCDanhMucDauTu_06029!F40),",","'Format':'numberic'",",'Value':'",SUBSTITUTE(BCDanhMucDauTu_06029!F37,"'","\'"),"','TargetCode':''}")</f>
        <v>{'SheetId':'1deb9a6e-dc5a-4908-87cc-034ee9747e20','UId':'109895da-3858-4d8d-ab90-543bcf58b23e','Col':6,'Row':37,'ColDynamic':6,'RowDynamic':40,'Format':'numberic','Value':'0','TargetCode':''}</v>
      </c>
    </row>
    <row r="324" spans="1:1" x14ac:dyDescent="0.25">
      <c r="A324" t="str">
        <f>CONCATENATE("{'SheetId':'1deb9a6e-dc5a-4908-87cc-034ee9747e20'",",","'UId':'b12319f9-b486-4e3c-968f-635c2693280b'",",'Col':",COLUMN(BCDanhMucDauTu_06029!G37),",'Row':",ROW(BCDanhMucDauTu_06029!G37),",","'ColDynamic':",COLUMN(BCDanhMucDauTu_06029!G40),",","'RowDynamic':",ROW(BCDanhMucDauTu_06029!G40),",","'Format':'numberic'",",'Value':'",SUBSTITUTE(BCDanhMucDauTu_06029!G37,"'","\'"),"','TargetCode':''}")</f>
        <v>{'SheetId':'1deb9a6e-dc5a-4908-87cc-034ee9747e20','UId':'b12319f9-b486-4e3c-968f-635c2693280b','Col':7,'Row':37,'ColDynamic':7,'RowDynamic':40,'Format':'numberic','Value':'0','TargetCode':''}</v>
      </c>
    </row>
    <row r="325" spans="1:1" x14ac:dyDescent="0.25">
      <c r="A325" t="str">
        <f>CONCATENATE("{'SheetId':'1deb9a6e-dc5a-4908-87cc-034ee9747e20'",",","'UId':'740ad2fc-8f8c-4571-bfbb-d73a204a23fa'",",'Col':",COLUMN(BCDanhMucDauTu_06029!D38),",'Row':",ROW(BCDanhMucDauTu_06029!D38),",","'Format':'numberic'",",'Value':'",SUBSTITUTE(BCDanhMucDauTu_06029!D38,"'","\'"),"','TargetCode':''}")</f>
        <v>{'SheetId':'1deb9a6e-dc5a-4908-87cc-034ee9747e20','UId':'740ad2fc-8f8c-4571-bfbb-d73a204a23fa','Col':4,'Row':38,'Format':'numberic','Value':'','TargetCode':''}</v>
      </c>
    </row>
    <row r="326" spans="1:1" x14ac:dyDescent="0.25">
      <c r="A326" t="str">
        <f>CONCATENATE("{'SheetId':'1deb9a6e-dc5a-4908-87cc-034ee9747e20'",",","'UId':'41643327-c3cb-4259-acbc-d10c8c939580'",",'Col':",COLUMN(BCDanhMucDauTu_06029!E38),",'Row':",ROW(BCDanhMucDauTu_06029!E38),",","'Format':'numberic'",",'Value':'",SUBSTITUTE(BCDanhMucDauTu_06029!E38,"'","\'"),"','TargetCode':''}")</f>
        <v>{'SheetId':'1deb9a6e-dc5a-4908-87cc-034ee9747e20','UId':'41643327-c3cb-4259-acbc-d10c8c939580','Col':5,'Row':38,'Format':'numberic','Value':'','TargetCode':''}</v>
      </c>
    </row>
    <row r="327" spans="1:1" x14ac:dyDescent="0.25">
      <c r="A327" t="str">
        <f>CONCATENATE("{'SheetId':'1deb9a6e-dc5a-4908-87cc-034ee9747e20'",",","'UId':'d007d564-0a98-45f4-94c4-a2e4056245bc'",",'Col':",COLUMN(BCDanhMucDauTu_06029!F38),",'Row':",ROW(BCDanhMucDauTu_06029!F38),",","'Format':'numberic'",",'Value':'",SUBSTITUTE(BCDanhMucDauTu_06029!F38,"'","\'"),"','TargetCode':''}")</f>
        <v>{'SheetId':'1deb9a6e-dc5a-4908-87cc-034ee9747e20','UId':'d007d564-0a98-45f4-94c4-a2e4056245bc','Col':6,'Row':38,'Format':'numberic','Value':'7361680605673','TargetCode':''}</v>
      </c>
    </row>
    <row r="328" spans="1:1" x14ac:dyDescent="0.25">
      <c r="A328" t="str">
        <f>CONCATENATE("{'SheetId':'1deb9a6e-dc5a-4908-87cc-034ee9747e20'",",","'UId':'87b8e950-d5f9-45b4-8cfb-d8108dd16f8f'",",'Col':",COLUMN(BCDanhMucDauTu_06029!G38),",'Row':",ROW(BCDanhMucDauTu_06029!G38),",","'Format':'numberic'",",'Value':'",SUBSTITUTE(BCDanhMucDauTu_06029!G38,"'","\'"),"','TargetCode':''}")</f>
        <v>{'SheetId':'1deb9a6e-dc5a-4908-87cc-034ee9747e20','UId':'87b8e950-d5f9-45b4-8cfb-d8108dd16f8f','Col':7,'Row':38,'Format':'numberic','Value':'0.514586646147413','TargetCode':''}</v>
      </c>
    </row>
    <row r="329" spans="1:1" x14ac:dyDescent="0.25">
      <c r="A329" t="str">
        <f>CONCATENATE("{'SheetId':'1deb9a6e-dc5a-4908-87cc-034ee9747e20'",",","'UId':'70e2406f-94eb-466f-8d09-837ad44a449c'",",'Col':",COLUMN(BCDanhMucDauTu_06029!D39),",'Row':",ROW(BCDanhMucDauTu_06029!D39),",","'Format':'numberic'",",'Value':'",SUBSTITUTE(BCDanhMucDauTu_06029!D39,"'","\'"),"','TargetCode':''}")</f>
        <v>{'SheetId':'1deb9a6e-dc5a-4908-87cc-034ee9747e20','UId':'70e2406f-94eb-466f-8d09-837ad44a449c','Col':4,'Row':39,'Format':'numberic','Value':'','TargetCode':''}</v>
      </c>
    </row>
    <row r="330" spans="1:1" x14ac:dyDescent="0.25">
      <c r="A330" t="str">
        <f>CONCATENATE("{'SheetId':'1deb9a6e-dc5a-4908-87cc-034ee9747e20'",",","'UId':'d0c68994-6723-45f4-a51b-ec4a1f1cb761'",",'Col':",COLUMN(BCDanhMucDauTu_06029!E39),",'Row':",ROW(BCDanhMucDauTu_06029!E39),",","'Format':'numberic'",",'Value':'",SUBSTITUTE(BCDanhMucDauTu_06029!E39,"'","\'"),"','TargetCode':''}")</f>
        <v>{'SheetId':'1deb9a6e-dc5a-4908-87cc-034ee9747e20','UId':'d0c68994-6723-45f4-a51b-ec4a1f1cb761','Col':5,'Row':39,'Format':'numberic','Value':'','TargetCode':''}</v>
      </c>
    </row>
    <row r="331" spans="1:1" x14ac:dyDescent="0.25">
      <c r="A331" t="str">
        <f>CONCATENATE("{'SheetId':'1deb9a6e-dc5a-4908-87cc-034ee9747e20'",",","'UId':'6c78638c-c601-49bf-a9e5-d48c4258eadd'",",'Col':",COLUMN(BCDanhMucDauTu_06029!F39),",'Row':",ROW(BCDanhMucDauTu_06029!F39),",","'Format':'numberic'",",'Value':'",SUBSTITUTE(BCDanhMucDauTu_06029!F39,"'","\'"),"','TargetCode':''}")</f>
        <v>{'SheetId':'1deb9a6e-dc5a-4908-87cc-034ee9747e20','UId':'6c78638c-c601-49bf-a9e5-d48c4258eadd','Col':6,'Row':39,'Format':'numberic','Value':'','TargetCode':''}</v>
      </c>
    </row>
    <row r="332" spans="1:1" x14ac:dyDescent="0.25">
      <c r="A332" t="str">
        <f>CONCATENATE("{'SheetId':'1deb9a6e-dc5a-4908-87cc-034ee9747e20'",",","'UId':'bb82eed3-a7c3-4954-be20-20a9717d4026'",",'Col':",COLUMN(BCDanhMucDauTu_06029!G39),",'Row':",ROW(BCDanhMucDauTu_06029!G39),",","'Format':'numberic'",",'Value':'",SUBSTITUTE(BCDanhMucDauTu_06029!G39,"'","\'"),"','TargetCode':''}")</f>
        <v>{'SheetId':'1deb9a6e-dc5a-4908-87cc-034ee9747e20','UId':'bb82eed3-a7c3-4954-be20-20a9717d4026','Col':7,'Row':39,'Format':'numberic','Value':'','TargetCode':''}</v>
      </c>
    </row>
    <row r="333" spans="1:1" x14ac:dyDescent="0.25">
      <c r="A333" t="str">
        <f>CONCATENATE("{'SheetId':'1deb9a6e-dc5a-4908-87cc-034ee9747e20'",",","'UId':'4fe6fd2f-049f-4c3b-a78b-58fd08d62d7d'",",'Col':",COLUMN(BCDanhMucDauTu_06029!A48),",'Row':",ROW(BCDanhMucDauTu_06029!A48),",","'ColDynamic':",COLUMN(BCDanhMucDauTu_06029!A51),",","'RowDynamic':",ROW(BCDanhMucDauTu_06029!A51),",","'Format':'numberic'",",'Value':'",SUBSTITUTE(BCDanhMucDauTu_06029!A48,"'","\'"),"','TargetCode':''}")</f>
        <v>{'SheetId':'1deb9a6e-dc5a-4908-87cc-034ee9747e20','UId':'4fe6fd2f-049f-4c3b-a78b-58fd08d62d7d','Col':1,'Row':48,'ColDynamic':1,'RowDynamic':51,'Format':'numberic','Value':' ','TargetCode':''}</v>
      </c>
    </row>
    <row r="334" spans="1:1" x14ac:dyDescent="0.25">
      <c r="A334" t="str">
        <f>CONCATENATE("{'SheetId':'1deb9a6e-dc5a-4908-87cc-034ee9747e20'",",","'UId':'21737fa5-5263-466a-9802-c554ec94ffeb'",",'Col':",COLUMN(BCDanhMucDauTu_06029!B48),",'Row':",ROW(BCDanhMucDauTu_06029!B48),",","'ColDynamic':",COLUMN(BCDanhMucDauTu_06029!B51),",","'RowDynamic':",ROW(BCDanhMucDauTu_06029!B51),",","'Format':'string'",",'Value':'",SUBSTITUTE(BCDanhMucDauTu_06029!B48,"'","\'"),"','TargetCode':''}")</f>
        <v>{'SheetId':'1deb9a6e-dc5a-4908-87cc-034ee9747e20','UId':'21737fa5-5263-466a-9802-c554ec94ffeb','Col':2,'Row':48,'ColDynamic':2,'RowDynamic':51,'Format':'string','Value':'Tổng','TargetCode':''}</v>
      </c>
    </row>
    <row r="335" spans="1:1" x14ac:dyDescent="0.25">
      <c r="A335" t="str">
        <f>CONCATENATE("{'SheetId':'1deb9a6e-dc5a-4908-87cc-034ee9747e20'",",","'UId':'b1780ae8-e3e9-4d68-b8e3-06dc22233b5c'",",'Col':",COLUMN(BCDanhMucDauTu_06029!C48),",'Row':",ROW(BCDanhMucDauTu_06029!C48),",","'ColDynamic':",COLUMN(BCDanhMucDauTu_06029!C51),",","'RowDynamic':",ROW(BCDanhMucDauTu_06029!C51),",","'Format':'numberic'",",'Value':'",SUBSTITUTE(BCDanhMucDauTu_06029!C48,"'","\'"),"','TargetCode':''}")</f>
        <v>{'SheetId':'1deb9a6e-dc5a-4908-87cc-034ee9747e20','UId':'b1780ae8-e3e9-4d68-b8e3-06dc22233b5c','Col':3,'Row':48,'ColDynamic':3,'RowDynamic':51,'Format':'numberic','Value':'2257','TargetCode':''}</v>
      </c>
    </row>
    <row r="336" spans="1:1" x14ac:dyDescent="0.25">
      <c r="A336" t="str">
        <f>CONCATENATE("{'SheetId':'1deb9a6e-dc5a-4908-87cc-034ee9747e20'",",","'UId':'fd0c415a-d2bc-42ee-b389-414f8400dae8'",",'Col':",COLUMN(BCDanhMucDauTu_06029!D48),",'Row':",ROW(BCDanhMucDauTu_06029!D48),",","'ColDynamic':",COLUMN(BCDanhMucDauTu_06029!D51),",","'RowDynamic':",ROW(BCDanhMucDauTu_06029!D51),",","'Format':'numberic'",",'Value':'",SUBSTITUTE(BCDanhMucDauTu_06029!D48,"'","\'"),"','TargetCode':''}")</f>
        <v>{'SheetId':'1deb9a6e-dc5a-4908-87cc-034ee9747e20','UId':'fd0c415a-d2bc-42ee-b389-414f8400dae8','Col':4,'Row':48,'ColDynamic':4,'RowDynamic':51,'Format':'numberic','Value':'','TargetCode':''}</v>
      </c>
    </row>
    <row r="337" spans="1:1" x14ac:dyDescent="0.25">
      <c r="A337" t="str">
        <f>CONCATENATE("{'SheetId':'1deb9a6e-dc5a-4908-87cc-034ee9747e20'",",","'UId':'816243e8-9c85-4ba1-805c-371f6b4844e4'",",'Col':",COLUMN(BCDanhMucDauTu_06029!E48),",'Row':",ROW(BCDanhMucDauTu_06029!E48),",","'ColDynamic':",COLUMN(BCDanhMucDauTu_06029!E51),",","'RowDynamic':",ROW(BCDanhMucDauTu_06029!E51),",","'Format':'numberic'",",'Value':'",SUBSTITUTE(BCDanhMucDauTu_06029!E48,"'","\'"),"','TargetCode':''}")</f>
        <v>{'SheetId':'1deb9a6e-dc5a-4908-87cc-034ee9747e20','UId':'816243e8-9c85-4ba1-805c-371f6b4844e4','Col':5,'Row':48,'ColDynamic':5,'RowDynamic':51,'Format':'numberic','Value':'','TargetCode':''}</v>
      </c>
    </row>
    <row r="338" spans="1:1" x14ac:dyDescent="0.25">
      <c r="A338" t="str">
        <f>CONCATENATE("{'SheetId':'1deb9a6e-dc5a-4908-87cc-034ee9747e20'",",","'UId':'2efa8183-1804-400f-919b-54e0d328e017'",",'Col':",COLUMN(BCDanhMucDauTu_06029!F48),",'Row':",ROW(BCDanhMucDauTu_06029!F48),",","'ColDynamic':",COLUMN(BCDanhMucDauTu_06029!F51),",","'RowDynamic':",ROW(BCDanhMucDauTu_06029!F51),",","'Format':'numberic'",",'Value':'",SUBSTITUTE(BCDanhMucDauTu_06029!F48,"'","\'"),"','TargetCode':''}")</f>
        <v>{'SheetId':'1deb9a6e-dc5a-4908-87cc-034ee9747e20','UId':'2efa8183-1804-400f-919b-54e0d328e017','Col':6,'Row':48,'ColDynamic':6,'RowDynamic':51,'Format':'numberic','Value':'496952583166','TargetCode':''}</v>
      </c>
    </row>
    <row r="339" spans="1:1" x14ac:dyDescent="0.25">
      <c r="A339" t="str">
        <f>CONCATENATE("{'SheetId':'1deb9a6e-dc5a-4908-87cc-034ee9747e20'",",","'UId':'890ca93f-4ffa-4063-bc4e-3ca8427d321f'",",'Col':",COLUMN(BCDanhMucDauTu_06029!G48),",'Row':",ROW(BCDanhMucDauTu_06029!G48),",","'ColDynamic':",COLUMN(BCDanhMucDauTu_06029!G51),",","'RowDynamic':",ROW(BCDanhMucDauTu_06029!G51),",","'Format':'numberic'",",'Value':'",SUBSTITUTE(BCDanhMucDauTu_06029!G48,"'","\'"),"','TargetCode':''}")</f>
        <v>{'SheetId':'1deb9a6e-dc5a-4908-87cc-034ee9747e20','UId':'890ca93f-4ffa-4063-bc4e-3ca8427d321f','Col':7,'Row':48,'ColDynamic':7,'RowDynamic':51,'Format':'numberic','Value':'0.0347373346880358','TargetCode':''}</v>
      </c>
    </row>
    <row r="340" spans="1:1" x14ac:dyDescent="0.25">
      <c r="A340" t="str">
        <f>CONCATENATE("{'SheetId':'1deb9a6e-dc5a-4908-87cc-034ee9747e20'",",","'UId':'df249e66-a9ea-45a2-9c76-d51aecb2379d'",",'Col':",COLUMN(BCDanhMucDauTu_06029!D49),",'Row':",ROW(BCDanhMucDauTu_06029!D49),",","'Format':'numberic'",",'Value':'",SUBSTITUTE(BCDanhMucDauTu_06029!D49,"'","\'"),"','TargetCode':''}")</f>
        <v>{'SheetId':'1deb9a6e-dc5a-4908-87cc-034ee9747e20','UId':'df249e66-a9ea-45a2-9c76-d51aecb2379d','Col':4,'Row':49,'Format':'numberic','Value':'','TargetCode':''}</v>
      </c>
    </row>
    <row r="341" spans="1:1" x14ac:dyDescent="0.25">
      <c r="A341" t="str">
        <f>CONCATENATE("{'SheetId':'1deb9a6e-dc5a-4908-87cc-034ee9747e20'",",","'UId':'a81df1b4-0c26-4bbd-9a9d-27dc4b538b2c'",",'Col':",COLUMN(BCDanhMucDauTu_06029!E49),",'Row':",ROW(BCDanhMucDauTu_06029!E49),",","'Format':'numberic'",",'Value':'",SUBSTITUTE(BCDanhMucDauTu_06029!E49,"'","\'"),"','TargetCode':''}")</f>
        <v>{'SheetId':'1deb9a6e-dc5a-4908-87cc-034ee9747e20','UId':'a81df1b4-0c26-4bbd-9a9d-27dc4b538b2c','Col':5,'Row':49,'Format':'numberic','Value':'','TargetCode':''}</v>
      </c>
    </row>
    <row r="342" spans="1:1" x14ac:dyDescent="0.25">
      <c r="A342" t="str">
        <f>CONCATENATE("{'SheetId':'1deb9a6e-dc5a-4908-87cc-034ee9747e20'",",","'UId':'4a9e3616-ca24-464d-b5e2-89b07d4dab94'",",'Col':",COLUMN(BCDanhMucDauTu_06029!F49),",'Row':",ROW(BCDanhMucDauTu_06029!F49),",","'Format':'numberic'",",'Value':'",SUBSTITUTE(BCDanhMucDauTu_06029!F49,"'","\'"),"','TargetCode':''}")</f>
        <v>{'SheetId':'1deb9a6e-dc5a-4908-87cc-034ee9747e20','UId':'4a9e3616-ca24-464d-b5e2-89b07d4dab94','Col':6,'Row':49,'Format':'numberic','Value':'','TargetCode':''}</v>
      </c>
    </row>
    <row r="343" spans="1:1" x14ac:dyDescent="0.25">
      <c r="A343" t="str">
        <f>CONCATENATE("{'SheetId':'1deb9a6e-dc5a-4908-87cc-034ee9747e20'",",","'UId':'4cbb5dbb-7a56-4367-b451-172c5d9fc088'",",'Col':",COLUMN(BCDanhMucDauTu_06029!G49),",'Row':",ROW(BCDanhMucDauTu_06029!G49),",","'Format':'numberic'",",'Value':'",SUBSTITUTE(BCDanhMucDauTu_06029!G49,"'","\'"),"','TargetCode':''}")</f>
        <v>{'SheetId':'1deb9a6e-dc5a-4908-87cc-034ee9747e20','UId':'4cbb5dbb-7a56-4367-b451-172c5d9fc088','Col':7,'Row':49,'Format':'numberic','Value':'','TargetCode':''}</v>
      </c>
    </row>
    <row r="344" spans="1:1" x14ac:dyDescent="0.25">
      <c r="A344" t="str">
        <f>CONCATENATE("{'SheetId':'1deb9a6e-dc5a-4908-87cc-034ee9747e20'",",","'UId':'70357de6-0706-48a2-a361-da95bcaa1827'",",'Col':",COLUMN(BCDanhMucDauTu_06029!D50),",'Row':",ROW(BCDanhMucDauTu_06029!D50),",","'Format':'numberic'",",'Value':'",SUBSTITUTE(BCDanhMucDauTu_06029!D50,"'","\'"),"','TargetCode':''}")</f>
        <v>{'SheetId':'1deb9a6e-dc5a-4908-87cc-034ee9747e20','UId':'70357de6-0706-48a2-a361-da95bcaa1827','Col':4,'Row':50,'Format':'numberic','Value':'','TargetCode':''}</v>
      </c>
    </row>
    <row r="345" spans="1:1" x14ac:dyDescent="0.25">
      <c r="A345" t="str">
        <f>CONCATENATE("{'SheetId':'1deb9a6e-dc5a-4908-87cc-034ee9747e20'",",","'UId':'4f148c59-190d-4dad-aff9-126f4ce81c6d'",",'Col':",COLUMN(BCDanhMucDauTu_06029!E50),",'Row':",ROW(BCDanhMucDauTu_06029!E50),",","'Format':'numberic'",",'Value':'",SUBSTITUTE(BCDanhMucDauTu_06029!E50,"'","\'"),"','TargetCode':''}")</f>
        <v>{'SheetId':'1deb9a6e-dc5a-4908-87cc-034ee9747e20','UId':'4f148c59-190d-4dad-aff9-126f4ce81c6d','Col':5,'Row':50,'Format':'numberic','Value':'','TargetCode':''}</v>
      </c>
    </row>
    <row r="346" spans="1:1" x14ac:dyDescent="0.25">
      <c r="A346" t="str">
        <f>CONCATENATE("{'SheetId':'1deb9a6e-dc5a-4908-87cc-034ee9747e20'",",","'UId':'6ba9d2bf-7322-4bb6-be73-05a728f53c5a'",",'Col':",COLUMN(BCDanhMucDauTu_06029!F50),",'Row':",ROW(BCDanhMucDauTu_06029!F50),",","'Format':'numberic'",",'Value':'",SUBSTITUTE(BCDanhMucDauTu_06029!F50,"'","\'"),"','TargetCode':''}")</f>
        <v>{'SheetId':'1deb9a6e-dc5a-4908-87cc-034ee9747e20','UId':'6ba9d2bf-7322-4bb6-be73-05a728f53c5a','Col':6,'Row':50,'Format':'numberic','Value':'3147577362688','TargetCode':''}</v>
      </c>
    </row>
    <row r="347" spans="1:1" x14ac:dyDescent="0.25">
      <c r="A347" t="str">
        <f>CONCATENATE("{'SheetId':'1deb9a6e-dc5a-4908-87cc-034ee9747e20'",",","'UId':'cad08826-aed0-458d-a3df-563ee1ca2782'",",'Col':",COLUMN(BCDanhMucDauTu_06029!G50),",'Row':",ROW(BCDanhMucDauTu_06029!G50),",","'Format':'numberic'",",'Value':'",SUBSTITUTE(BCDanhMucDauTu_06029!G50,"'","\'"),"','TargetCode':''}")</f>
        <v>{'SheetId':'1deb9a6e-dc5a-4908-87cc-034ee9747e20','UId':'cad08826-aed0-458d-a3df-563ee1ca2782','Col':7,'Row':50,'Format':'numberic','Value':'0.220017868923433','TargetCode':''}</v>
      </c>
    </row>
    <row r="348" spans="1:1" x14ac:dyDescent="0.25">
      <c r="A348" t="str">
        <f>CONCATENATE("{'SheetId':'1deb9a6e-dc5a-4908-87cc-034ee9747e20'",",","'UId':'26452794-e0d2-44f2-8c51-7f5465fbf4cf'",",'Col':",COLUMN(BCDanhMucDauTu_06029!A54),",'Row':",ROW(BCDanhMucDauTu_06029!A54),",","'ColDynamic':",COLUMN(BCDanhMucDauTu_06029!A49),",","'RowDynamic':",ROW(BCDanhMucDauTu_06029!A49),",","'Format':'string'",",'Value':'",SUBSTITUTE(BCDanhMucDauTu_06029!A54,"'","\'"),"','TargetCode':''}")</f>
        <v>{'SheetId':'1deb9a6e-dc5a-4908-87cc-034ee9747e20','UId':'26452794-e0d2-44f2-8c51-7f5465fbf4cf','Col':1,'Row':54,'ColDynamic':1,'RowDynamic':49,'Format':'string','Value':' ','TargetCode':''}</v>
      </c>
    </row>
    <row r="349" spans="1:1" x14ac:dyDescent="0.25">
      <c r="A349" t="str">
        <f>CONCATENATE("{'SheetId':'1deb9a6e-dc5a-4908-87cc-034ee9747e20'",",","'UId':'9b14eff9-5e45-4cf1-9494-0604b89ed28b'",",'Col':",COLUMN(BCDanhMucDauTu_06029!B54),",'Row':",ROW(BCDanhMucDauTu_06029!B54),",","'ColDynamic':",COLUMN(BCDanhMucDauTu_06029!B49),",","'RowDynamic':",ROW(BCDanhMucDauTu_06029!B49),",","'Format':'string'",",'Value':'",SUBSTITUTE(BCDanhMucDauTu_06029!B54,"'","\'"),"','TargetCode':''}")</f>
        <v>{'SheetId':'1deb9a6e-dc5a-4908-87cc-034ee9747e20','UId':'9b14eff9-5e45-4cf1-9494-0604b89ed28b','Col':2,'Row':54,'ColDynamic':2,'RowDynamic':49,'Format':'string','Value':'Tiền gửi ngân hàng','TargetCode':''}</v>
      </c>
    </row>
    <row r="350" spans="1:1" x14ac:dyDescent="0.25">
      <c r="A350" t="str">
        <f>CONCATENATE("{'SheetId':'1deb9a6e-dc5a-4908-87cc-034ee9747e20'",",","'UId':'8d66f097-23e3-4ef9-8131-e5ac52c6b32f'",",'Col':",COLUMN(BCDanhMucDauTu_06029!C54),",'Row':",ROW(BCDanhMucDauTu_06029!C54),",","'ColDynamic':",COLUMN(BCDanhMucDauTu_06029!C49),",","'RowDynamic':",ROW(BCDanhMucDauTu_06029!C49),",","'Format':'string'",",'Value':'",SUBSTITUTE(BCDanhMucDauTu_06029!C54,"'","\'"),"','TargetCode':''}")</f>
        <v>{'SheetId':'1deb9a6e-dc5a-4908-87cc-034ee9747e20','UId':'8d66f097-23e3-4ef9-8131-e5ac52c6b32f','Col':3,'Row':54,'ColDynamic':3,'RowDynamic':49,'Format':'string','Value':'2260','TargetCode':''}</v>
      </c>
    </row>
    <row r="351" spans="1:1" x14ac:dyDescent="0.25">
      <c r="A351" t="str">
        <f>CONCATENATE("{'SheetId':'1deb9a6e-dc5a-4908-87cc-034ee9747e20'",",","'UId':'ead9614a-658c-4220-bedf-ca1bfba113ca'",",'Col':",COLUMN(BCDanhMucDauTu_06029!D54),",'Row':",ROW(BCDanhMucDauTu_06029!D54),",","'ColDynamic':",COLUMN(BCDanhMucDauTu_06029!D49),",","'RowDynamic':",ROW(BCDanhMucDauTu_06029!D49),",","'Format':'numberic'",",'Value':'",SUBSTITUTE(BCDanhMucDauTu_06029!D54,"'","\'"),"','TargetCode':''}")</f>
        <v>{'SheetId':'1deb9a6e-dc5a-4908-87cc-034ee9747e20','UId':'ead9614a-658c-4220-bedf-ca1bfba113ca','Col':4,'Row':54,'ColDynamic':4,'RowDynamic':49,'Format':'numberic','Value':'','TargetCode':''}</v>
      </c>
    </row>
    <row r="352" spans="1:1" x14ac:dyDescent="0.25">
      <c r="A352" t="str">
        <f>CONCATENATE("{'SheetId':'1deb9a6e-dc5a-4908-87cc-034ee9747e20'",",","'UId':'4fdfc09c-5e5b-40ad-b617-c48d140e6fbc'",",'Col':",COLUMN(BCDanhMucDauTu_06029!E54),",'Row':",ROW(BCDanhMucDauTu_06029!E54),",","'ColDynamic':",COLUMN(BCDanhMucDauTu_06029!E49),",","'RowDynamic':",ROW(BCDanhMucDauTu_06029!E49),",","'Format':'numberic'",",'Value':'",SUBSTITUTE(BCDanhMucDauTu_06029!E54,"'","\'"),"','TargetCode':''}")</f>
        <v>{'SheetId':'1deb9a6e-dc5a-4908-87cc-034ee9747e20','UId':'4fdfc09c-5e5b-40ad-b617-c48d140e6fbc','Col':5,'Row':54,'ColDynamic':5,'RowDynamic':49,'Format':'numberic','Value':'','TargetCode':''}</v>
      </c>
    </row>
    <row r="353" spans="1:1" x14ac:dyDescent="0.25">
      <c r="A353" t="str">
        <f>CONCATENATE("{'SheetId':'1deb9a6e-dc5a-4908-87cc-034ee9747e20'",",","'UId':'ba8351a8-8ef9-4c39-b20c-9e499c7302c4'",",'Col':",COLUMN(BCDanhMucDauTu_06029!F54),",'Row':",ROW(BCDanhMucDauTu_06029!F54),",","'ColDynamic':",COLUMN(BCDanhMucDauTu_06029!F49),",","'RowDynamic':",ROW(BCDanhMucDauTu_06029!F49),",","'Format':'numberic'",",'Value':'",SUBSTITUTE(BCDanhMucDauTu_06029!F54,"'","\'"),"','TargetCode':''}")</f>
        <v>{'SheetId':'1deb9a6e-dc5a-4908-87cc-034ee9747e20','UId':'ba8351a8-8ef9-4c39-b20c-9e499c7302c4','Col':6,'Row':54,'ColDynamic':6,'RowDynamic':49,'Format':'numberic','Value':'0','TargetCode':''}</v>
      </c>
    </row>
    <row r="354" spans="1:1" x14ac:dyDescent="0.25">
      <c r="A354" t="str">
        <f>CONCATENATE("{'SheetId':'1deb9a6e-dc5a-4908-87cc-034ee9747e20'",",","'UId':'20aec549-2649-4108-8c50-4ff697541fea'",",'Col':",COLUMN(BCDanhMucDauTu_06029!G54),",'Row':",ROW(BCDanhMucDauTu_06029!G54),",","'ColDynamic':",COLUMN(BCDanhMucDauTu_06029!G49),",","'RowDynamic':",ROW(BCDanhMucDauTu_06029!G49),",","'Format':'numberic'",",'Value':'",SUBSTITUTE(BCDanhMucDauTu_06029!G54,"'","\'"),"','TargetCode':''}")</f>
        <v>{'SheetId':'1deb9a6e-dc5a-4908-87cc-034ee9747e20','UId':'20aec549-2649-4108-8c50-4ff697541fea','Col':7,'Row':54,'ColDynamic':7,'RowDynamic':49,'Format':'numberic','Value':'0','TargetCode':''}</v>
      </c>
    </row>
    <row r="355" spans="1:1" x14ac:dyDescent="0.25">
      <c r="A355" t="str">
        <f>CONCATENATE("{'SheetId':'1deb9a6e-dc5a-4908-87cc-034ee9747e20'",",","'UId':'c94d94d7-01a6-4c24-95e6-4f83c62d0567'",",'Col':",COLUMN(BCDanhMucDauTu_06029!A56),",'Row':",ROW(BCDanhMucDauTu_06029!A56),",","'ColDynamic':",COLUMN(BCDanhMucDauTu_06029!A51),",","'RowDynamic':",ROW(BCDanhMucDauTu_06029!A51),",","'Format':'string'",",'Value':'",SUBSTITUTE(BCDanhMucDauTu_06029!A56,"'","\'"),"','TargetCode':''}")</f>
        <v>{'SheetId':'1deb9a6e-dc5a-4908-87cc-034ee9747e20','UId':'c94d94d7-01a6-4c24-95e6-4f83c62d0567','Col':1,'Row':56,'ColDynamic':1,'RowDynamic':51,'Format':'string','Value':' ','TargetCode':''}</v>
      </c>
    </row>
    <row r="356" spans="1:1" x14ac:dyDescent="0.25">
      <c r="A356" t="str">
        <f>CONCATENATE("{'SheetId':'1deb9a6e-dc5a-4908-87cc-034ee9747e20'",",","'UId':'333b59bf-d7bf-4903-a769-681773c5c1d6'",",'Col':",COLUMN(BCDanhMucDauTu_06029!B56),",'Row':",ROW(BCDanhMucDauTu_06029!B56),",","'ColDynamic':",COLUMN(BCDanhMucDauTu_06029!B51),",","'RowDynamic':",ROW(BCDanhMucDauTu_06029!B51),",","'Format':'string'",",'Value':'",SUBSTITUTE(BCDanhMucDauTu_06029!B56,"'","\'"),"','TargetCode':''}")</f>
        <v>{'SheetId':'1deb9a6e-dc5a-4908-87cc-034ee9747e20','UId':'333b59bf-d7bf-4903-a769-681773c5c1d6','Col':2,'Row':56,'ColDynamic':2,'RowDynamic':51,'Format':'string','Value':'','TargetCode':''}</v>
      </c>
    </row>
    <row r="357" spans="1:1" x14ac:dyDescent="0.25">
      <c r="A357" t="str">
        <f>CONCATENATE("{'SheetId':'1deb9a6e-dc5a-4908-87cc-034ee9747e20'",",","'UId':'70dcb08c-d0c0-43e8-87c7-cb83b1736902'",",'Col':",COLUMN(BCDanhMucDauTu_06029!C56),",'Row':",ROW(BCDanhMucDauTu_06029!C56),",","'ColDynamic':",COLUMN(BCDanhMucDauTu_06029!C51),",","'RowDynamic':",ROW(BCDanhMucDauTu_06029!C51),",","'Format':'string'",",'Value':'",SUBSTITUTE(BCDanhMucDauTu_06029!C56,"'","\'"),"','TargetCode':''}")</f>
        <v>{'SheetId':'1deb9a6e-dc5a-4908-87cc-034ee9747e20','UId':'70dcb08c-d0c0-43e8-87c7-cb83b1736902','Col':3,'Row':56,'ColDynamic':3,'RowDynamic':51,'Format':'string','Value':'','TargetCode':''}</v>
      </c>
    </row>
    <row r="358" spans="1:1" x14ac:dyDescent="0.25">
      <c r="A358" t="str">
        <f>CONCATENATE("{'SheetId':'1deb9a6e-dc5a-4908-87cc-034ee9747e20'",",","'UId':'b98b0710-edbe-464f-91cc-a50943b92e53'",",'Col':",COLUMN(BCDanhMucDauTu_06029!D56),",'Row':",ROW(BCDanhMucDauTu_06029!D56),",","'ColDynamic':",COLUMN(BCDanhMucDauTu_06029!D51),",","'RowDynamic':",ROW(BCDanhMucDauTu_06029!D51),",","'Format':'numberic'",",'Value':'",SUBSTITUTE(BCDanhMucDauTu_06029!D56,"'","\'"),"','TargetCode':''}")</f>
        <v>{'SheetId':'1deb9a6e-dc5a-4908-87cc-034ee9747e20','UId':'b98b0710-edbe-464f-91cc-a50943b92e53','Col':4,'Row':56,'ColDynamic':4,'RowDynamic':51,'Format':'numberic','Value':' ','TargetCode':''}</v>
      </c>
    </row>
    <row r="359" spans="1:1" x14ac:dyDescent="0.25">
      <c r="A359" t="str">
        <f>CONCATENATE("{'SheetId':'1deb9a6e-dc5a-4908-87cc-034ee9747e20'",",","'UId':'1e5e338d-e8d3-484c-a931-f154e681f9d1'",",'Col':",COLUMN(BCDanhMucDauTu_06029!E56),",'Row':",ROW(BCDanhMucDauTu_06029!E56),",","'ColDynamic':",COLUMN(BCDanhMucDauTu_06029!E51),",","'RowDynamic':",ROW(BCDanhMucDauTu_06029!E51),",","'Format':'numberic'",",'Value':'",SUBSTITUTE(BCDanhMucDauTu_06029!E56,"'","\'"),"','TargetCode':''}")</f>
        <v>{'SheetId':'1deb9a6e-dc5a-4908-87cc-034ee9747e20','UId':'1e5e338d-e8d3-484c-a931-f154e681f9d1','Col':5,'Row':56,'ColDynamic':5,'RowDynamic':51,'Format':'numberic','Value':' ','TargetCode':''}</v>
      </c>
    </row>
    <row r="360" spans="1:1" x14ac:dyDescent="0.25">
      <c r="A360" t="str">
        <f>CONCATENATE("{'SheetId':'1deb9a6e-dc5a-4908-87cc-034ee9747e20'",",","'UId':'f0171a12-b46c-408e-9769-0674783f4494'",",'Col':",COLUMN(BCDanhMucDauTu_06029!F56),",'Row':",ROW(BCDanhMucDauTu_06029!F56),",","'ColDynamic':",COLUMN(BCDanhMucDauTu_06029!F51),",","'RowDynamic':",ROW(BCDanhMucDauTu_06029!F51),",","'Format':'numberic'",",'Value':'",SUBSTITUTE(BCDanhMucDauTu_06029!F56,"'","\'"),"','TargetCode':''}")</f>
        <v>{'SheetId':'1deb9a6e-dc5a-4908-87cc-034ee9747e20','UId':'f0171a12-b46c-408e-9769-0674783f4494','Col':6,'Row':56,'ColDynamic':6,'RowDynamic':51,'Format':'numberic','Value':'','TargetCode':''}</v>
      </c>
    </row>
    <row r="361" spans="1:1" x14ac:dyDescent="0.25">
      <c r="A361" t="str">
        <f>CONCATENATE("{'SheetId':'1deb9a6e-dc5a-4908-87cc-034ee9747e20'",",","'UId':'123dfcbf-9d8f-4865-9abd-67aef0fb2ded'",",'Col':",COLUMN(BCDanhMucDauTu_06029!G56),",'Row':",ROW(BCDanhMucDauTu_06029!G56),",","'ColDynamic':",COLUMN(BCDanhMucDauTu_06029!G51),",","'RowDynamic':",ROW(BCDanhMucDauTu_06029!G51),",","'Format':'numberic'",",'Value':'",SUBSTITUTE(BCDanhMucDauTu_06029!G56,"'","\'"),"','TargetCode':''}")</f>
        <v>{'SheetId':'1deb9a6e-dc5a-4908-87cc-034ee9747e20','UId':'123dfcbf-9d8f-4865-9abd-67aef0fb2ded','Col':7,'Row':56,'ColDynamic':7,'RowDynamic':51,'Format':'numberic','Value':'','TargetCode':''}</v>
      </c>
    </row>
    <row r="362" spans="1:1" x14ac:dyDescent="0.25">
      <c r="A362" t="str">
        <f>CONCATENATE("{'SheetId':'1deb9a6e-dc5a-4908-87cc-034ee9747e20'",",","'UId':'61c7d7e9-4c4a-4062-8012-4877345d4ca2'",",'Col':",COLUMN(BCDanhMucDauTu_06029!D58),",'Row':",ROW(BCDanhMucDauTu_06029!D58),",","'Format':'numberic'",",'Value':'",SUBSTITUTE(BCDanhMucDauTu_06029!D58,"'","\'"),"','TargetCode':''}")</f>
        <v>{'SheetId':'1deb9a6e-dc5a-4908-87cc-034ee9747e20','UId':'61c7d7e9-4c4a-4062-8012-4877345d4ca2','Col':4,'Row':58,'Format':'numberic','Value':'','TargetCode':''}</v>
      </c>
    </row>
    <row r="363" spans="1:1" x14ac:dyDescent="0.25">
      <c r="A363" t="str">
        <f>CONCATENATE("{'SheetId':'1deb9a6e-dc5a-4908-87cc-034ee9747e20'",",","'UId':'55eb1cfc-48db-45d7-badc-9126702dbaca'",",'Col':",COLUMN(BCDanhMucDauTu_06029!E58),",'Row':",ROW(BCDanhMucDauTu_06029!E58),",","'Format':'numberic'",",'Value':'",SUBSTITUTE(BCDanhMucDauTu_06029!E58,"'","\'"),"','TargetCode':''}")</f>
        <v>{'SheetId':'1deb9a6e-dc5a-4908-87cc-034ee9747e20','UId':'55eb1cfc-48db-45d7-badc-9126702dbaca','Col':5,'Row':58,'Format':'numberic','Value':'','TargetCode':''}</v>
      </c>
    </row>
    <row r="364" spans="1:1" x14ac:dyDescent="0.25">
      <c r="A364" t="str">
        <f>CONCATENATE("{'SheetId':'1deb9a6e-dc5a-4908-87cc-034ee9747e20'",",","'UId':'0b0a71cf-8b1c-4a88-a170-2b7251d20ffa'",",'Col':",COLUMN(BCDanhMucDauTu_06029!F58),",'Row':",ROW(BCDanhMucDauTu_06029!F58),",","'Format':'numberic'",",'Value':'",SUBSTITUTE(BCDanhMucDauTu_06029!F58,"'","\'"),"','TargetCode':''}")</f>
        <v>{'SheetId':'1deb9a6e-dc5a-4908-87cc-034ee9747e20','UId':'0b0a71cf-8b1c-4a88-a170-2b7251d20ffa','Col':6,'Row':58,'Format':'numberic','Value':'6447374673565','TargetCode':''}</v>
      </c>
    </row>
    <row r="365" spans="1:1" x14ac:dyDescent="0.25">
      <c r="A365" t="str">
        <f>CONCATENATE("{'SheetId':'1deb9a6e-dc5a-4908-87cc-034ee9747e20'",",","'UId':'3ec63538-3a98-477e-b957-0e4550274988'",",'Col':",COLUMN(BCDanhMucDauTu_06029!G58),",'Row':",ROW(BCDanhMucDauTu_06029!G58),",","'Format':'numberic'",",'Value':'",SUBSTITUTE(BCDanhMucDauTu_06029!G58,"'","\'"),"','TargetCode':''}")</f>
        <v>{'SheetId':'1deb9a6e-dc5a-4908-87cc-034ee9747e20','UId':'3ec63538-3a98-477e-b957-0e4550274988','Col':7,'Row':58,'Format':'numberic','Value':'0.450676019164551','TargetCode':''}</v>
      </c>
    </row>
    <row r="366" spans="1:1" x14ac:dyDescent="0.25">
      <c r="A366" t="str">
        <f>CONCATENATE("{'SheetId':'1deb9a6e-dc5a-4908-87cc-034ee9747e20'",",","'UId':'b7e2b881-7166-4008-81ef-36fa655ba0d3'",",'Col':",COLUMN(BCDanhMucDauTu_06029!D59),",'Row':",ROW(BCDanhMucDauTu_06029!D59),",","'Format':'numberic'",",'Value':'",SUBSTITUTE(BCDanhMucDauTu_06029!D59,"'","\'"),"','TargetCode':''}")</f>
        <v>{'SheetId':'1deb9a6e-dc5a-4908-87cc-034ee9747e20','UId':'b7e2b881-7166-4008-81ef-36fa655ba0d3','Col':4,'Row':59,'Format':'numberic','Value':'','TargetCode':''}</v>
      </c>
    </row>
    <row r="367" spans="1:1" x14ac:dyDescent="0.25">
      <c r="A367" t="str">
        <f>CONCATENATE("{'SheetId':'1deb9a6e-dc5a-4908-87cc-034ee9747e20'",",","'UId':'b0198f8c-cffe-4d00-9816-22e0fa96124d'",",'Col':",COLUMN(BCDanhMucDauTu_06029!E59),",'Row':",ROW(BCDanhMucDauTu_06029!E59),",","'Format':'numberic'",",'Value':'",SUBSTITUTE(BCDanhMucDauTu_06029!E59,"'","\'"),"','TargetCode':''}")</f>
        <v>{'SheetId':'1deb9a6e-dc5a-4908-87cc-034ee9747e20','UId':'b0198f8c-cffe-4d00-9816-22e0fa96124d','Col':5,'Row':59,'Format':'numberic','Value':'','TargetCode':''}</v>
      </c>
    </row>
    <row r="368" spans="1:1" x14ac:dyDescent="0.25">
      <c r="A368" t="str">
        <f>CONCATENATE("{'SheetId':'1deb9a6e-dc5a-4908-87cc-034ee9747e20'",",","'UId':'2a23d1c5-766a-4746-bd88-93015d1e4053'",",'Col':",COLUMN(BCDanhMucDauTu_06029!F59),",'Row':",ROW(BCDanhMucDauTu_06029!F59),",","'Format':'numberic'",",'Value':'",SUBSTITUTE(BCDanhMucDauTu_06029!F59,"'","\'"),"','TargetCode':''}")</f>
        <v>{'SheetId':'1deb9a6e-dc5a-4908-87cc-034ee9747e20','UId':'2a23d1c5-766a-4746-bd88-93015d1e4053','Col':6,'Row':59,'Format':'numberic','Value':'14306007862404','TargetCode':''}</v>
      </c>
    </row>
    <row r="369" spans="1:1" x14ac:dyDescent="0.25">
      <c r="A369" t="str">
        <f>CONCATENATE("{'SheetId':'1deb9a6e-dc5a-4908-87cc-034ee9747e20'",",","'UId':'ca227d64-7ddf-4c5b-94c2-f07049f1a645'",",'Col':",COLUMN(BCDanhMucDauTu_06029!G59),",'Row':",ROW(BCDanhMucDauTu_06029!G59),",","'Format':'numberic'",",'Value':'",SUBSTITUTE(BCDanhMucDauTu_06029!G59,"'","\'"),"','TargetCode':''}")</f>
        <v>{'SheetId':'1deb9a6e-dc5a-4908-87cc-034ee9747e20','UId':'ca227d64-7ddf-4c5b-94c2-f07049f1a645','Col':7,'Row':59,'Format':'numberic','Value':'1','TargetCode':''}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{'SheetId':'eea37401-614e-480f-bf0c-66e62a21c940','UId':'8fe4c321-a5c4-4a50-a26e-af5571876426','Col':4,'Row':3,'Format':'numberic','Value':'0.0118363824155225','TargetCode':''}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{'SheetId':'eea37401-614e-480f-bf0c-66e62a21c940','UId':'e505df99-52a5-4046-b588-70e17a64bc04','Col':5,'Row':3,'Format':'numberic','Value':'0.0122310312083718','TargetCode':''}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{'SheetId':'eea37401-614e-480f-bf0c-66e62a21c940','UId':'906b49c2-3105-44f5-a32d-07590223a8f2','Col':4,'Row':4,'Format':'numberic','Value':'0.000672909446434547','TargetCode':''}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{'SheetId':'eea37401-614e-480f-bf0c-66e62a21c940','UId':'1292eb8e-a778-4ce5-ab53-509a4c8a9832','Col':5,'Row':4,'Format':'numberic','Value':'0.000697120867874354','TargetCode':''}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{'SheetId':'eea37401-614e-480f-bf0c-66e62a21c940','UId':'043b7f89-a817-4764-b06f-cc2a71ce03b0','Col':4,'Row':5,'Format':'numberic','Value':'0.000461812029241966','TargetCode':''}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{'SheetId':'eea37401-614e-480f-bf0c-66e62a21c940','UId':'99e0f9cc-8606-43f9-8ce6-a58dc892af79','Col':5,'Row':5,'Format':'numberic','Value':'0.000476584665988742','TargetCode':''}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{'SheetId':'eea37401-614e-480f-bf0c-66e62a21c940','UId':'e3f08122-3427-41af-b11b-1a46844a64fc','Col':4,'Row':9,'Format':'numberic','Value':'5.13202335432051E-05','TargetCode':''}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{'SheetId':'eea37401-614e-480f-bf0c-66e62a21c940','UId':'9e68654a-171d-4fbe-8c69-6a6d18753f97','Col':5,'Row':9,'Format':'numberic','Value':'5.19883973917706E-05','TargetCode':''}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{'SheetId':'eea37401-614e-480f-bf0c-66e62a21c940','UId':'01528f3a-d80f-403f-9e7e-01c54429c341','Col':4,'Row':10,'Format':'numberic','Value':'0.0130393139557362','TargetCode':''}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{'SheetId':'eea37401-614e-480f-bf0c-66e62a21c940','UId':'2e9dd82c-3e13-4dfb-9508-7eb62f82b7a5','Col':5,'Row':10,'Format':'numberic','Value':'0.0135132069409946','TargetCode':''}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{'SheetId':'eea37401-614e-480f-bf0c-66e62a21c940','UId':'e04710a4-564b-4804-a3c9-8b96b736ccd0','Col':4,'Row':11,'Format':'numberic','Value':'0.535529711425658','TargetCode':''}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{'SheetId':'eea37401-614e-480f-bf0c-66e62a21c940','UId':'0421496e-49be-42f6-bd5e-4ff79e46d605','Col':5,'Row':11,'Format':'numberic','Value':'0.514789737510184','TargetCode':''}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{'SheetId':'eea37401-614e-480f-bf0c-66e62a21c940','UId':'759e81e7-6be1-448f-8880-c7fb179e0f97','Col':4,'Row':14,'Format':'numberic','Value':'6734238893300','TargetCode':''}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{'SheetId':'eea37401-614e-480f-bf0c-66e62a21c940','UId':'d55f381c-544c-4c22-a6c9-f44d9ae2c1ab','Col':5,'Row':14,'Format':'numberic','Value':'6808326281600','TargetCode':''}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{'SheetId':'eea37401-614e-480f-bf0c-66e62a21c940','UId':'5b9de7f0-70a7-42bf-94c8-d94c81c70e42','Col':4,'Row':15,'Format':'numberic','Value':'6734238893300','TargetCode':''}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{'SheetId':'eea37401-614e-480f-bf0c-66e62a21c940','UId':'85d68133-b410-4986-a2ae-00da0ca256bd','Col':5,'Row':15,'Format':'numberic','Value':'6808326281600','TargetCode':''}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{'SheetId':'eea37401-614e-480f-bf0c-66e62a21c940','UId':'31f6ac2c-5e3e-4a12-b200-cf5f834a027b','Col':4,'Row':16,'Format':'numberic','Value':'673423889.33','TargetCode':''}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{'SheetId':'eea37401-614e-480f-bf0c-66e62a21c940','UId':'e12c39c4-7956-414a-b632-d0af1c2ab599','Col':5,'Row':16,'Format':'numberic','Value':'680832628.16','TargetCode':''}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{'SheetId':'eea37401-614e-480f-bf0c-66e62a21c940','UId':'b08c24e4-4516-482b-a697-9d62ff87afcf','Col':4,'Row':17,'Format':'numberic','Value':'77128365300','TargetCode':''}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{'SheetId':'eea37401-614e-480f-bf0c-66e62a21c940','UId':'a7ccfa80-7e7d-4308-b36d-abc719c80bf3','Col':5,'Row':17,'Format':'numberic','Value':'-74087388300','TargetCode':''}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{'SheetId':'eea37401-614e-480f-bf0c-66e62a21c940','UId':'e8ec4ef9-08e4-4e39-8477-ae21a99e8959','Col':4,'Row':18,'Format':'numberic','Value':'103811397.2','TargetCode':''}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{'SheetId':'eea37401-614e-480f-bf0c-66e62a21c940','UId':'dde8a5b2-e9c7-4f1b-a63c-0174479280ef','Col':5,'Row':18,'Format':'numberic','Value':'93683282.19','TargetCode':''}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{'SheetId':'eea37401-614e-480f-bf0c-66e62a21c940','UId':'0e4c1db2-c20e-4d52-853c-271375cc313a','Col':4,'Row':19,'Format':'numberic','Value':'1038113972000','TargetCode':''}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{'SheetId':'eea37401-614e-480f-bf0c-66e62a21c940','UId':'12f0bb36-f2e3-462a-b5c8-133ec8de4536','Col':5,'Row':19,'Format':'numberic','Value':'936832821900','TargetCode':''}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{'SheetId':'eea37401-614e-480f-bf0c-66e62a21c940','UId':'99c017fe-183e-4244-a2e8-3180fad52922','Col':4,'Row':20,'Format':'numberic','Value':'-96098560.67','TargetCode':''}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{'SheetId':'eea37401-614e-480f-bf0c-66e62a21c940','UId':'b3b6a8fb-5b81-4dc7-b0e6-531f207f2848','Col':5,'Row':20,'Format':'numberic','Value':'-101092021.02','TargetCode':''}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{'SheetId':'eea37401-614e-480f-bf0c-66e62a21c940','UId':'d7299fb4-5fbd-49ea-a765-7a162fd18f1e','Col':4,'Row':21,'Format':'numberic','Value':'-960985606700','TargetCode':''}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{'SheetId':'eea37401-614e-480f-bf0c-66e62a21c940','UId':'15c659ac-ac36-4f95-b662-8fcd6067cf35','Col':5,'Row':21,'Format':'numberic','Value':'-1010920210200','TargetCode':''}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{'SheetId':'eea37401-614e-480f-bf0c-66e62a21c940','UId':'232e2092-5dcd-464b-b1fe-07f27efe2d21','Col':4,'Row':22,'Format':'numberic','Value':'6811367258600','TargetCode':''}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{'SheetId':'eea37401-614e-480f-bf0c-66e62a21c940','UId':'fa41f074-2315-4e28-81ff-52700c300177','Col':5,'Row':22,'Format':'numberic','Value':'6734238893300','TargetCode':''}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{'SheetId':'eea37401-614e-480f-bf0c-66e62a21c940','UId':'d8289881-c7ab-468c-ad5d-bf473cb76780','Col':4,'Row':23,'Format':'numberic','Value':'6811367258600','TargetCode':''}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{'SheetId':'eea37401-614e-480f-bf0c-66e62a21c940','UId':'994ed5e1-c943-4620-8991-d05a125691b0','Col':5,'Row':23,'Format':'numberic','Value':'6734238893300','TargetCode':''}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{'SheetId':'eea37401-614e-480f-bf0c-66e62a21c940','UId':'7120d041-84df-4b71-aa97-9c53b5ab7f97','Col':4,'Row':24,'Format':'numberic','Value':'681136725.86','TargetCode':''}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{'SheetId':'eea37401-614e-480f-bf0c-66e62a21c940','UId':'ee5817e5-5c8c-481c-bd88-acd0b7e7eb64','Col':5,'Row':24,'Format':'numberic','Value':'673423889.33','TargetCode':''}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{'SheetId':'eea37401-614e-480f-bf0c-66e62a21c940','UId':'83b16c86-f622-444a-8fd4-b601d346c031','Col':4,'Row':25,'Format':'percentage','Value':'9.20715292819052E-06','TargetCode':''}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{'SheetId':'eea37401-614e-480f-bf0c-66e62a21c940','UId':'6080a665-802c-4b21-ade4-e67d42c38ace','Col':5,'Row':25,'Format':'percentage','Value':'9.31260399187716E-06','TargetCode':''}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{'SheetId':'eea37401-614e-480f-bf0c-66e62a21c940','UId':'dc7a563a-ad1d-4847-ad52-60ae8b13af41','Col':4,'Row':26,'Format':'percentage','Value':'0.0292','TargetCode':''}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{'SheetId':'eea37401-614e-480f-bf0c-66e62a21c940','UId':'c291a5ad-47fa-4a53-a5d4-2c97806fed49','Col':5,'Row':26,'Format':'percentage','Value':'0.0333','TargetCode':''}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{'SheetId':'eea37401-614e-480f-bf0c-66e62a21c940','UId':'71e817fa-136e-4e66-8e01-e228a752c25d','Col':4,'Row':27,'Format':'percentage','Value':'0.0058','TargetCode':''}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{'SheetId':'eea37401-614e-480f-bf0c-66e62a21c940','UId':'09a70799-3c67-42d0-9f37-8841480fa73f','Col':5,'Row':27,'Format':'percentage','Value':'0.0058','TargetCode':''}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{'SheetId':'eea37401-614e-480f-bf0c-66e62a21c940','UId':'19d7d32d-f72f-4744-9b80-66561ae1073a','Col':4,'Row':28,'Format':'numberic','Value':'36963','TargetCode':''}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{'SheetId':'eea37401-614e-480f-bf0c-66e62a21c940','UId':'2c2fe24e-69d3-4ae8-a8c8-c603f2a4a32c','Col':5,'Row':28,'Format':'numberic','Value':'36428','TargetCode':''}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{'SheetId':'eea37401-614e-480f-bf0c-66e62a21c940','UId':'507c37af-0901-43e1-8af6-f40112c246e3','Col':4,'Row':29,'Format':'numberic','Value':'20771.66','TargetCode':''}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{'SheetId':'eea37401-614e-480f-bf0c-66e62a21c940','UId':'bb1a5a18-9ac0-4a7c-9c34-d6fbecc14baf','Col':5,'Row':29,'Format':'numberic','Value':'20781.71','TargetCode':''}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B1"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33"/>
    </row>
    <row r="3" spans="1:6" ht="15" customHeight="1" x14ac:dyDescent="0.3">
      <c r="A3" s="5" t="s">
        <v>66</v>
      </c>
      <c r="B3" s="5" t="s">
        <v>67</v>
      </c>
      <c r="C3" s="5" t="s">
        <v>68</v>
      </c>
      <c r="D3" s="23">
        <v>3147577362688</v>
      </c>
      <c r="E3" s="23">
        <v>3777393364804</v>
      </c>
      <c r="F3" s="34">
        <v>3.6602745424246099</v>
      </c>
    </row>
    <row r="4" spans="1:6" ht="15" customHeight="1" x14ac:dyDescent="0.3">
      <c r="A4" s="5" t="s">
        <v>1</v>
      </c>
      <c r="B4" s="5" t="s">
        <v>69</v>
      </c>
      <c r="C4" s="5" t="s">
        <v>70</v>
      </c>
      <c r="D4" s="23"/>
      <c r="E4" s="23"/>
      <c r="F4" s="34"/>
    </row>
    <row r="5" spans="1:6" ht="15" customHeight="1" x14ac:dyDescent="0.3">
      <c r="A5" s="5" t="s">
        <v>71</v>
      </c>
      <c r="B5" s="5" t="s">
        <v>71</v>
      </c>
      <c r="C5" s="5" t="s">
        <v>71</v>
      </c>
      <c r="D5" s="23" t="s">
        <v>71</v>
      </c>
      <c r="E5" s="23" t="s">
        <v>71</v>
      </c>
      <c r="F5" s="34" t="s">
        <v>71</v>
      </c>
    </row>
    <row r="6" spans="1:6" ht="15" customHeight="1" x14ac:dyDescent="0.3">
      <c r="A6" s="5" t="s">
        <v>1</v>
      </c>
      <c r="B6" s="5" t="s">
        <v>72</v>
      </c>
      <c r="C6" s="5" t="s">
        <v>73</v>
      </c>
      <c r="D6" s="23">
        <v>3147577362688</v>
      </c>
      <c r="E6" s="23">
        <v>3777393364804</v>
      </c>
      <c r="F6" s="34">
        <v>3.6602745424246099</v>
      </c>
    </row>
    <row r="7" spans="1:6" ht="15" customHeight="1" x14ac:dyDescent="0.3">
      <c r="A7" s="5" t="s">
        <v>71</v>
      </c>
      <c r="B7" s="5" t="s">
        <v>71</v>
      </c>
      <c r="C7" s="5" t="s">
        <v>71</v>
      </c>
      <c r="D7" s="23" t="s">
        <v>71</v>
      </c>
      <c r="E7" s="23" t="s">
        <v>71</v>
      </c>
      <c r="F7" s="34" t="s">
        <v>71</v>
      </c>
    </row>
    <row r="8" spans="1:6" ht="15" customHeight="1" x14ac:dyDescent="0.3">
      <c r="A8" s="5" t="s">
        <v>74</v>
      </c>
      <c r="B8" s="5" t="s">
        <v>75</v>
      </c>
      <c r="C8" s="5" t="s">
        <v>76</v>
      </c>
      <c r="D8" s="23">
        <v>10661477916550</v>
      </c>
      <c r="E8" s="23">
        <v>9940315963813</v>
      </c>
      <c r="F8" s="34">
        <v>2.2449912304139299</v>
      </c>
    </row>
    <row r="9" spans="1:6" ht="15" customHeight="1" x14ac:dyDescent="0.3">
      <c r="A9" s="5" t="s">
        <v>71</v>
      </c>
      <c r="B9" s="5" t="s">
        <v>71</v>
      </c>
      <c r="C9" s="5" t="s">
        <v>71</v>
      </c>
      <c r="D9" s="23" t="s">
        <v>71</v>
      </c>
      <c r="E9" s="23" t="s">
        <v>71</v>
      </c>
      <c r="F9" s="34" t="s">
        <v>71</v>
      </c>
    </row>
    <row r="10" spans="1:6" ht="15" customHeight="1" x14ac:dyDescent="0.3">
      <c r="A10" s="5"/>
      <c r="B10" s="5"/>
      <c r="C10" s="5"/>
      <c r="D10" s="23"/>
      <c r="E10" s="23"/>
      <c r="F10" s="34"/>
    </row>
    <row r="11" spans="1:6" ht="15" customHeight="1" x14ac:dyDescent="0.3">
      <c r="A11" s="5" t="s">
        <v>77</v>
      </c>
      <c r="B11" s="5" t="s">
        <v>78</v>
      </c>
      <c r="C11" s="5" t="s">
        <v>79</v>
      </c>
      <c r="D11" s="23">
        <v>0</v>
      </c>
      <c r="E11" s="23">
        <v>0</v>
      </c>
      <c r="F11" s="34"/>
    </row>
    <row r="12" spans="1:6" ht="15" customHeight="1" x14ac:dyDescent="0.3">
      <c r="A12" s="5" t="s">
        <v>71</v>
      </c>
      <c r="B12" s="5" t="s">
        <v>71</v>
      </c>
      <c r="C12" s="5" t="s">
        <v>71</v>
      </c>
      <c r="D12" s="23" t="s">
        <v>71</v>
      </c>
      <c r="E12" s="23" t="s">
        <v>71</v>
      </c>
      <c r="F12" s="34" t="s">
        <v>71</v>
      </c>
    </row>
    <row r="13" spans="1:6" ht="15" customHeight="1" x14ac:dyDescent="0.3">
      <c r="A13" s="5" t="s">
        <v>80</v>
      </c>
      <c r="B13" s="5" t="s">
        <v>81</v>
      </c>
      <c r="C13" s="5" t="s">
        <v>82</v>
      </c>
      <c r="D13" s="23">
        <v>398776966726</v>
      </c>
      <c r="E13" s="23">
        <v>346889503334</v>
      </c>
      <c r="F13" s="34">
        <v>2.0259947150938702</v>
      </c>
    </row>
    <row r="14" spans="1:6" ht="15" customHeight="1" x14ac:dyDescent="0.3">
      <c r="A14" s="5" t="s">
        <v>71</v>
      </c>
      <c r="B14" s="5" t="s">
        <v>71</v>
      </c>
      <c r="C14" s="5" t="s">
        <v>71</v>
      </c>
      <c r="D14" s="23" t="s">
        <v>71</v>
      </c>
      <c r="E14" s="23" t="s">
        <v>71</v>
      </c>
      <c r="F14" s="34" t="s">
        <v>71</v>
      </c>
    </row>
    <row r="15" spans="1:6" ht="15" customHeight="1" x14ac:dyDescent="0.3">
      <c r="A15" s="5"/>
      <c r="B15" s="5"/>
      <c r="C15" s="5"/>
      <c r="D15" s="23"/>
      <c r="E15" s="23"/>
      <c r="F15" s="34"/>
    </row>
    <row r="16" spans="1:6" ht="15" customHeight="1" x14ac:dyDescent="0.3">
      <c r="A16" s="5" t="s">
        <v>83</v>
      </c>
      <c r="B16" s="5" t="s">
        <v>84</v>
      </c>
      <c r="C16" s="5" t="s">
        <v>85</v>
      </c>
      <c r="D16" s="23">
        <v>98175616440</v>
      </c>
      <c r="E16" s="23">
        <v>68175205479</v>
      </c>
      <c r="F16" s="34">
        <v>2.7003232782965698</v>
      </c>
    </row>
    <row r="17" spans="1:6" ht="15" customHeight="1" x14ac:dyDescent="0.3">
      <c r="A17" s="5" t="s">
        <v>71</v>
      </c>
      <c r="B17" s="5" t="s">
        <v>71</v>
      </c>
      <c r="C17" s="5" t="s">
        <v>71</v>
      </c>
      <c r="D17" s="23" t="s">
        <v>71</v>
      </c>
      <c r="E17" s="23" t="s">
        <v>71</v>
      </c>
      <c r="F17" s="34" t="s">
        <v>71</v>
      </c>
    </row>
    <row r="18" spans="1:6" ht="15" customHeight="1" x14ac:dyDescent="0.3">
      <c r="A18" s="5"/>
      <c r="B18" s="5"/>
      <c r="C18" s="5"/>
      <c r="D18" s="23"/>
      <c r="E18" s="23"/>
      <c r="F18" s="34"/>
    </row>
    <row r="19" spans="1:6" ht="15" customHeight="1" x14ac:dyDescent="0.3">
      <c r="A19" s="5" t="s">
        <v>86</v>
      </c>
      <c r="B19" s="5" t="s">
        <v>87</v>
      </c>
      <c r="C19" s="5" t="s">
        <v>88</v>
      </c>
      <c r="D19" s="23">
        <v>0</v>
      </c>
      <c r="E19" s="23">
        <v>0</v>
      </c>
      <c r="F19" s="34"/>
    </row>
    <row r="20" spans="1:6" ht="15" customHeight="1" x14ac:dyDescent="0.3">
      <c r="A20" s="5" t="s">
        <v>71</v>
      </c>
      <c r="B20" s="5" t="s">
        <v>71</v>
      </c>
      <c r="C20" s="5" t="s">
        <v>71</v>
      </c>
      <c r="D20" s="23" t="s">
        <v>71</v>
      </c>
      <c r="E20" s="23" t="s">
        <v>71</v>
      </c>
      <c r="F20" s="34" t="s">
        <v>71</v>
      </c>
    </row>
    <row r="21" spans="1:6" ht="15" customHeight="1" x14ac:dyDescent="0.3">
      <c r="A21" s="5" t="s">
        <v>89</v>
      </c>
      <c r="B21" s="5" t="s">
        <v>90</v>
      </c>
      <c r="C21" s="5" t="s">
        <v>91</v>
      </c>
      <c r="D21" s="23">
        <v>0</v>
      </c>
      <c r="E21" s="23">
        <v>0</v>
      </c>
      <c r="F21" s="34"/>
    </row>
    <row r="22" spans="1:6" ht="15" customHeight="1" x14ac:dyDescent="0.3">
      <c r="A22" s="5" t="s">
        <v>71</v>
      </c>
      <c r="B22" s="5" t="s">
        <v>71</v>
      </c>
      <c r="C22" s="5" t="s">
        <v>71</v>
      </c>
      <c r="D22" s="23" t="s">
        <v>71</v>
      </c>
      <c r="E22" s="23" t="s">
        <v>71</v>
      </c>
      <c r="F22" s="34" t="s">
        <v>71</v>
      </c>
    </row>
    <row r="23" spans="1:6" ht="15" customHeight="1" x14ac:dyDescent="0.3">
      <c r="A23" s="5"/>
      <c r="B23" s="5"/>
      <c r="C23" s="5"/>
      <c r="D23" s="23"/>
      <c r="E23" s="23"/>
      <c r="F23" s="34"/>
    </row>
    <row r="24" spans="1:6" ht="15" customHeight="1" x14ac:dyDescent="0.3">
      <c r="A24" s="5" t="s">
        <v>92</v>
      </c>
      <c r="B24" s="5" t="s">
        <v>93</v>
      </c>
      <c r="C24" s="5" t="s">
        <v>94</v>
      </c>
      <c r="D24" s="23">
        <v>0</v>
      </c>
      <c r="E24" s="23">
        <v>0</v>
      </c>
      <c r="F24" s="34"/>
    </row>
    <row r="25" spans="1:6" ht="15" customHeight="1" x14ac:dyDescent="0.3">
      <c r="A25" s="5" t="s">
        <v>71</v>
      </c>
      <c r="B25" s="5" t="s">
        <v>71</v>
      </c>
      <c r="C25" s="5" t="s">
        <v>71</v>
      </c>
      <c r="D25" s="23" t="s">
        <v>71</v>
      </c>
      <c r="E25" s="23" t="s">
        <v>71</v>
      </c>
      <c r="F25" s="34" t="s">
        <v>71</v>
      </c>
    </row>
    <row r="26" spans="1:6" ht="15" customHeight="1" x14ac:dyDescent="0.3">
      <c r="A26" s="5"/>
      <c r="B26" s="5"/>
      <c r="C26" s="5"/>
      <c r="D26" s="23"/>
      <c r="E26" s="23"/>
      <c r="F26" s="34"/>
    </row>
    <row r="27" spans="1:6" ht="15" customHeight="1" x14ac:dyDescent="0.3">
      <c r="A27" s="5" t="s">
        <v>95</v>
      </c>
      <c r="B27" s="5" t="s">
        <v>96</v>
      </c>
      <c r="C27" s="5" t="s">
        <v>97</v>
      </c>
      <c r="D27" s="23">
        <v>0</v>
      </c>
      <c r="E27" s="23">
        <v>0</v>
      </c>
      <c r="F27" s="34"/>
    </row>
    <row r="28" spans="1:6" ht="15" customHeight="1" x14ac:dyDescent="0.3">
      <c r="A28" s="5" t="s">
        <v>71</v>
      </c>
      <c r="B28" s="5" t="s">
        <v>71</v>
      </c>
      <c r="C28" s="5" t="s">
        <v>71</v>
      </c>
      <c r="D28" s="23" t="s">
        <v>71</v>
      </c>
      <c r="E28" s="23" t="s">
        <v>71</v>
      </c>
      <c r="F28" s="34" t="s">
        <v>71</v>
      </c>
    </row>
    <row r="29" spans="1:6" ht="15" customHeight="1" x14ac:dyDescent="0.3">
      <c r="A29" s="5"/>
      <c r="B29" s="5"/>
      <c r="C29" s="5"/>
      <c r="D29" s="23"/>
      <c r="E29" s="23"/>
      <c r="F29" s="34"/>
    </row>
    <row r="30" spans="1:6" ht="15" customHeight="1" x14ac:dyDescent="0.3">
      <c r="A30" s="5" t="s">
        <v>98</v>
      </c>
      <c r="B30" s="5" t="s">
        <v>99</v>
      </c>
      <c r="C30" s="5" t="s">
        <v>100</v>
      </c>
      <c r="D30" s="23">
        <v>14306007862404</v>
      </c>
      <c r="E30" s="23">
        <v>14132774037430</v>
      </c>
      <c r="F30" s="34">
        <v>2.4487686884137099</v>
      </c>
    </row>
    <row r="31" spans="1:6" ht="15" customHeight="1" x14ac:dyDescent="0.3">
      <c r="A31" s="8" t="s">
        <v>101</v>
      </c>
      <c r="B31" s="8" t="s">
        <v>102</v>
      </c>
      <c r="C31" s="8" t="s">
        <v>103</v>
      </c>
      <c r="D31" s="21"/>
      <c r="E31" s="21"/>
      <c r="F31" s="33"/>
    </row>
    <row r="32" spans="1:6" ht="15" customHeight="1" x14ac:dyDescent="0.3">
      <c r="A32" s="5" t="s">
        <v>104</v>
      </c>
      <c r="B32" s="5" t="s">
        <v>105</v>
      </c>
      <c r="C32" s="5" t="s">
        <v>106</v>
      </c>
      <c r="D32" s="23">
        <v>0</v>
      </c>
      <c r="E32" s="23">
        <v>0</v>
      </c>
      <c r="F32" s="34"/>
    </row>
    <row r="33" spans="1:6" ht="15" customHeight="1" x14ac:dyDescent="0.3">
      <c r="A33" s="5" t="s">
        <v>71</v>
      </c>
      <c r="B33" s="5" t="s">
        <v>71</v>
      </c>
      <c r="C33" s="5" t="s">
        <v>71</v>
      </c>
      <c r="D33" s="23" t="s">
        <v>71</v>
      </c>
      <c r="E33" s="23" t="s">
        <v>71</v>
      </c>
      <c r="F33" s="34" t="s">
        <v>71</v>
      </c>
    </row>
    <row r="34" spans="1:6" ht="15" customHeight="1" x14ac:dyDescent="0.3">
      <c r="A34" s="5" t="s">
        <v>107</v>
      </c>
      <c r="B34" s="5" t="s">
        <v>108</v>
      </c>
      <c r="C34" s="5" t="s">
        <v>109</v>
      </c>
      <c r="D34" s="23">
        <v>0</v>
      </c>
      <c r="E34" s="23">
        <v>0</v>
      </c>
      <c r="F34" s="34"/>
    </row>
    <row r="35" spans="1:6" ht="15" customHeight="1" x14ac:dyDescent="0.3">
      <c r="A35" s="5" t="s">
        <v>71</v>
      </c>
      <c r="B35" s="5" t="s">
        <v>71</v>
      </c>
      <c r="C35" s="5" t="s">
        <v>71</v>
      </c>
      <c r="D35" s="23" t="s">
        <v>71</v>
      </c>
      <c r="E35" s="23" t="s">
        <v>71</v>
      </c>
      <c r="F35" s="34" t="s">
        <v>71</v>
      </c>
    </row>
    <row r="36" spans="1:6" ht="15" customHeight="1" x14ac:dyDescent="0.3">
      <c r="A36" s="5"/>
      <c r="B36" s="5"/>
      <c r="C36" s="5"/>
      <c r="D36" s="23"/>
      <c r="E36" s="23"/>
      <c r="F36" s="34"/>
    </row>
    <row r="37" spans="1:6" ht="15" customHeight="1" x14ac:dyDescent="0.3">
      <c r="A37" s="5" t="s">
        <v>110</v>
      </c>
      <c r="B37" s="5" t="s">
        <v>111</v>
      </c>
      <c r="C37" s="5" t="s">
        <v>112</v>
      </c>
      <c r="D37" s="23">
        <v>157667266909</v>
      </c>
      <c r="E37" s="23">
        <v>137870652421</v>
      </c>
      <c r="F37" s="34">
        <v>1.6915449238146301</v>
      </c>
    </row>
    <row r="38" spans="1:6" ht="15" customHeight="1" x14ac:dyDescent="0.3">
      <c r="A38" s="5" t="s">
        <v>71</v>
      </c>
      <c r="B38" s="5" t="s">
        <v>71</v>
      </c>
      <c r="C38" s="5" t="s">
        <v>71</v>
      </c>
      <c r="D38" s="23" t="s">
        <v>71</v>
      </c>
      <c r="E38" s="23" t="s">
        <v>71</v>
      </c>
      <c r="F38" s="34" t="s">
        <v>71</v>
      </c>
    </row>
    <row r="39" spans="1:6" ht="15" customHeight="1" x14ac:dyDescent="0.3">
      <c r="A39" s="5"/>
      <c r="B39" s="5"/>
      <c r="C39" s="5"/>
      <c r="D39" s="23"/>
      <c r="E39" s="23"/>
      <c r="F39" s="34"/>
    </row>
    <row r="40" spans="1:6" ht="15" customHeight="1" x14ac:dyDescent="0.3">
      <c r="A40" s="5" t="s">
        <v>113</v>
      </c>
      <c r="B40" s="5" t="s">
        <v>114</v>
      </c>
      <c r="C40" s="5" t="s">
        <v>115</v>
      </c>
      <c r="D40" s="23">
        <v>157667266909</v>
      </c>
      <c r="E40" s="23">
        <v>137870652421</v>
      </c>
      <c r="F40" s="34">
        <v>1.6915449238146301</v>
      </c>
    </row>
    <row r="41" spans="1:6" ht="15" customHeight="1" x14ac:dyDescent="0.3">
      <c r="A41" s="5" t="s">
        <v>1</v>
      </c>
      <c r="B41" s="5" t="s">
        <v>116</v>
      </c>
      <c r="C41" s="5" t="s">
        <v>117</v>
      </c>
      <c r="D41" s="23">
        <v>14148340595495</v>
      </c>
      <c r="E41" s="23">
        <v>13994903385009</v>
      </c>
      <c r="F41" s="34">
        <v>2.46104580639927</v>
      </c>
    </row>
    <row r="42" spans="1:6" ht="15" customHeight="1" x14ac:dyDescent="0.3">
      <c r="A42" s="5" t="s">
        <v>1</v>
      </c>
      <c r="B42" s="5" t="s">
        <v>118</v>
      </c>
      <c r="C42" s="5" t="s">
        <v>119</v>
      </c>
      <c r="D42" s="24">
        <v>681136725.86000001</v>
      </c>
      <c r="E42" s="24">
        <v>673423889.33000004</v>
      </c>
      <c r="F42" s="34">
        <v>2.2690816925220099</v>
      </c>
    </row>
    <row r="43" spans="1:6" ht="15" customHeight="1" x14ac:dyDescent="0.3">
      <c r="A43" s="5" t="s">
        <v>1</v>
      </c>
      <c r="B43" s="5" t="s">
        <v>120</v>
      </c>
      <c r="C43" s="5" t="s">
        <v>121</v>
      </c>
      <c r="D43" s="24">
        <v>20771.66</v>
      </c>
      <c r="E43" s="24">
        <v>20781.71</v>
      </c>
      <c r="F43" s="34">
        <v>1.08460042691307</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84070371688</v>
      </c>
      <c r="E2" s="21">
        <v>87699682587</v>
      </c>
      <c r="F2" s="21">
        <v>537248637156</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58454881440</v>
      </c>
      <c r="E5" s="23">
        <v>62364504822</v>
      </c>
      <c r="F5" s="23">
        <v>382635140906</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25615490248</v>
      </c>
      <c r="E7" s="23">
        <v>25335177765</v>
      </c>
      <c r="F7" s="23">
        <v>154613496250</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15244646864</v>
      </c>
      <c r="E11" s="21">
        <v>15595641665</v>
      </c>
      <c r="F11" s="21">
        <v>92732144965</v>
      </c>
    </row>
    <row r="12" spans="1:6" ht="15" customHeight="1" x14ac:dyDescent="0.3">
      <c r="A12" s="5" t="s">
        <v>13</v>
      </c>
      <c r="B12" s="5" t="s">
        <v>131</v>
      </c>
      <c r="C12" s="5" t="s">
        <v>132</v>
      </c>
      <c r="D12" s="23">
        <v>13838264090</v>
      </c>
      <c r="E12" s="23">
        <v>14115877952</v>
      </c>
      <c r="F12" s="23">
        <v>83977695438</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799570858</v>
      </c>
      <c r="E14" s="23">
        <v>817333166</v>
      </c>
      <c r="F14" s="23">
        <v>4856285154</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527065516</v>
      </c>
      <c r="E17" s="23">
        <v>537244693</v>
      </c>
      <c r="F17" s="23">
        <v>3197157163</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0</v>
      </c>
      <c r="E24" s="23">
        <v>0</v>
      </c>
      <c r="F24" s="23">
        <v>0</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60000000</v>
      </c>
      <c r="E26" s="23">
        <v>60000000</v>
      </c>
      <c r="F26" s="23">
        <v>360000000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15291400</v>
      </c>
      <c r="E32" s="23">
        <v>53058354</v>
      </c>
      <c r="F32" s="23">
        <v>275227210</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4455000</v>
      </c>
      <c r="E35" s="23">
        <v>12127500</v>
      </c>
      <c r="F35" s="23">
        <v>65780000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68825724824</v>
      </c>
      <c r="E38" s="21">
        <v>72104040922</v>
      </c>
      <c r="F38" s="21">
        <v>444516492191</v>
      </c>
    </row>
    <row r="39" spans="1:6" ht="15" customHeight="1" x14ac:dyDescent="0.3">
      <c r="A39" s="8" t="s">
        <v>152</v>
      </c>
      <c r="B39" s="8" t="s">
        <v>153</v>
      </c>
      <c r="C39" s="8" t="s">
        <v>154</v>
      </c>
      <c r="D39" s="21">
        <v>-76220743756</v>
      </c>
      <c r="E39" s="21">
        <v>128030401603</v>
      </c>
      <c r="F39" s="21">
        <v>-53444258726</v>
      </c>
    </row>
    <row r="40" spans="1:6" ht="15" customHeight="1" x14ac:dyDescent="0.3">
      <c r="A40" s="5" t="s">
        <v>13</v>
      </c>
      <c r="B40" s="5" t="s">
        <v>155</v>
      </c>
      <c r="C40" s="5" t="s">
        <v>156</v>
      </c>
      <c r="D40" s="23">
        <v>78747260</v>
      </c>
      <c r="E40" s="23">
        <v>-954713258</v>
      </c>
      <c r="F40" s="23">
        <v>-1221586766</v>
      </c>
    </row>
    <row r="41" spans="1:6" ht="15" customHeight="1" x14ac:dyDescent="0.3">
      <c r="A41" s="5" t="s">
        <v>16</v>
      </c>
      <c r="B41" s="5" t="s">
        <v>157</v>
      </c>
      <c r="C41" s="5" t="s">
        <v>158</v>
      </c>
      <c r="D41" s="23">
        <v>-76299491016</v>
      </c>
      <c r="E41" s="23">
        <v>128985114861</v>
      </c>
      <c r="F41" s="23">
        <v>-52222671960</v>
      </c>
    </row>
    <row r="42" spans="1:6" ht="15" customHeight="1" x14ac:dyDescent="0.3">
      <c r="A42" s="8" t="s">
        <v>159</v>
      </c>
      <c r="B42" s="8" t="s">
        <v>160</v>
      </c>
      <c r="C42" s="8" t="s">
        <v>161</v>
      </c>
      <c r="D42" s="21">
        <v>-7395018932</v>
      </c>
      <c r="E42" s="21">
        <v>200134442525</v>
      </c>
      <c r="F42" s="21">
        <v>391072233465</v>
      </c>
    </row>
    <row r="43" spans="1:6" ht="15" customHeight="1" x14ac:dyDescent="0.3">
      <c r="A43" s="8" t="s">
        <v>162</v>
      </c>
      <c r="B43" s="8" t="s">
        <v>163</v>
      </c>
      <c r="C43" s="8" t="s">
        <v>164</v>
      </c>
      <c r="D43" s="21">
        <v>13994903385009</v>
      </c>
      <c r="E43" s="21">
        <v>13946106734564</v>
      </c>
      <c r="F43" s="21">
        <v>14019987274337</v>
      </c>
    </row>
    <row r="44" spans="1:6" ht="15" customHeight="1" x14ac:dyDescent="0.3">
      <c r="A44" s="8" t="s">
        <v>165</v>
      </c>
      <c r="B44" s="8" t="s">
        <v>166</v>
      </c>
      <c r="C44" s="8" t="s">
        <v>167</v>
      </c>
      <c r="D44" s="21">
        <v>153437210486</v>
      </c>
      <c r="E44" s="21">
        <v>48796650445</v>
      </c>
      <c r="F44" s="21">
        <v>128353321158</v>
      </c>
    </row>
    <row r="45" spans="1:6" ht="15" customHeight="1" x14ac:dyDescent="0.3">
      <c r="A45" s="5" t="s">
        <v>13</v>
      </c>
      <c r="B45" s="5" t="s">
        <v>168</v>
      </c>
      <c r="C45" s="5" t="s">
        <v>169</v>
      </c>
      <c r="D45" s="23">
        <v>-7395018932</v>
      </c>
      <c r="E45" s="23">
        <v>200134442525</v>
      </c>
      <c r="F45" s="23">
        <v>391072233465</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160832229418</v>
      </c>
      <c r="E47" s="23">
        <v>-151337792080</v>
      </c>
      <c r="F47" s="23">
        <v>-262718912307</v>
      </c>
    </row>
    <row r="48" spans="1:6" ht="15" customHeight="1" x14ac:dyDescent="0.3">
      <c r="A48" s="8" t="s">
        <v>174</v>
      </c>
      <c r="B48" s="8" t="s">
        <v>175</v>
      </c>
      <c r="C48" s="8" t="s">
        <v>176</v>
      </c>
      <c r="D48" s="21">
        <v>14148340595495</v>
      </c>
      <c r="E48" s="21">
        <v>13994903385009</v>
      </c>
      <c r="F48" s="21">
        <v>14148340595495</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2">
        <v>0</v>
      </c>
      <c r="E50" s="22">
        <v>0</v>
      </c>
      <c r="F50" s="22">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0"/>
  <sheetViews>
    <sheetView tabSelected="1" topLeftCell="C48" workbookViewId="0">
      <selection activeCell="D3" sqref="D3:G59"/>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39" t="s">
        <v>311</v>
      </c>
      <c r="C2" s="39"/>
      <c r="D2" s="39"/>
      <c r="E2" s="39"/>
      <c r="F2" s="39"/>
      <c r="G2" s="39"/>
    </row>
    <row r="3" spans="1:7" ht="15" customHeight="1" x14ac:dyDescent="0.3">
      <c r="A3" s="15" t="s">
        <v>71</v>
      </c>
      <c r="B3" s="15" t="s">
        <v>71</v>
      </c>
      <c r="C3" s="15" t="s">
        <v>71</v>
      </c>
      <c r="D3" s="25" t="s">
        <v>71</v>
      </c>
      <c r="E3" s="26" t="s">
        <v>71</v>
      </c>
      <c r="F3" s="26" t="s">
        <v>71</v>
      </c>
      <c r="G3" s="27" t="s">
        <v>71</v>
      </c>
    </row>
    <row r="4" spans="1:7" ht="15" customHeight="1" x14ac:dyDescent="0.3">
      <c r="A4" s="15"/>
      <c r="B4" s="15" t="s">
        <v>185</v>
      </c>
      <c r="C4" s="15" t="s">
        <v>186</v>
      </c>
      <c r="D4" s="25"/>
      <c r="E4" s="26"/>
      <c r="F4" s="26"/>
      <c r="G4" s="27"/>
    </row>
    <row r="5" spans="1:7" ht="15" customHeight="1" x14ac:dyDescent="0.3">
      <c r="A5" s="14" t="s">
        <v>101</v>
      </c>
      <c r="B5" s="14" t="s">
        <v>312</v>
      </c>
      <c r="C5" s="14" t="s">
        <v>313</v>
      </c>
      <c r="D5" s="28"/>
      <c r="E5" s="29"/>
      <c r="F5" s="29"/>
      <c r="G5" s="30"/>
    </row>
    <row r="6" spans="1:7" ht="15" customHeight="1" x14ac:dyDescent="0.3">
      <c r="A6" s="15" t="s">
        <v>71</v>
      </c>
      <c r="B6" s="15" t="s">
        <v>71</v>
      </c>
      <c r="C6" s="15" t="s">
        <v>71</v>
      </c>
      <c r="D6" s="25" t="s">
        <v>71</v>
      </c>
      <c r="E6" s="26" t="s">
        <v>71</v>
      </c>
      <c r="F6" s="26" t="s">
        <v>71</v>
      </c>
      <c r="G6" s="27" t="s">
        <v>71</v>
      </c>
    </row>
    <row r="7" spans="1:7" ht="15" customHeight="1" x14ac:dyDescent="0.3">
      <c r="A7" s="15" t="s">
        <v>1</v>
      </c>
      <c r="B7" s="15" t="s">
        <v>185</v>
      </c>
      <c r="C7" s="15" t="s">
        <v>314</v>
      </c>
      <c r="D7" s="25"/>
      <c r="E7" s="26"/>
      <c r="F7" s="26"/>
      <c r="G7" s="27"/>
    </row>
    <row r="8" spans="1:7" ht="15" customHeight="1" x14ac:dyDescent="0.3">
      <c r="A8" s="14" t="s">
        <v>315</v>
      </c>
      <c r="B8" s="14" t="s">
        <v>316</v>
      </c>
      <c r="C8" s="14" t="s">
        <v>317</v>
      </c>
      <c r="D8" s="28"/>
      <c r="E8" s="29"/>
      <c r="F8" s="29"/>
      <c r="G8" s="30"/>
    </row>
    <row r="9" spans="1:7" ht="15" customHeight="1" x14ac:dyDescent="0.3">
      <c r="A9" s="15" t="s">
        <v>71</v>
      </c>
      <c r="B9" s="15" t="s">
        <v>71</v>
      </c>
      <c r="C9" s="15" t="s">
        <v>71</v>
      </c>
      <c r="D9" s="25" t="s">
        <v>71</v>
      </c>
      <c r="E9" s="26" t="s">
        <v>71</v>
      </c>
      <c r="F9" s="26" t="s">
        <v>71</v>
      </c>
      <c r="G9" s="27" t="s">
        <v>71</v>
      </c>
    </row>
    <row r="10" spans="1:7" ht="15" customHeight="1" x14ac:dyDescent="0.3">
      <c r="A10" s="15" t="s">
        <v>1</v>
      </c>
      <c r="B10" s="15" t="s">
        <v>185</v>
      </c>
      <c r="C10" s="15" t="s">
        <v>318</v>
      </c>
      <c r="D10" s="25"/>
      <c r="E10" s="26"/>
      <c r="F10" s="26">
        <v>0</v>
      </c>
      <c r="G10" s="27">
        <v>0</v>
      </c>
    </row>
    <row r="11" spans="1:7" ht="15" customHeight="1" x14ac:dyDescent="0.3">
      <c r="A11" s="14" t="s">
        <v>149</v>
      </c>
      <c r="B11" s="14" t="s">
        <v>319</v>
      </c>
      <c r="C11" s="14" t="s">
        <v>320</v>
      </c>
      <c r="D11" s="28"/>
      <c r="E11" s="29"/>
      <c r="F11" s="29"/>
      <c r="G11" s="30"/>
    </row>
    <row r="12" spans="1:7" ht="15" customHeight="1" x14ac:dyDescent="0.3">
      <c r="A12" s="15" t="s">
        <v>71</v>
      </c>
      <c r="B12" s="15" t="s">
        <v>71</v>
      </c>
      <c r="C12" s="15" t="s">
        <v>71</v>
      </c>
      <c r="D12" s="25" t="s">
        <v>71</v>
      </c>
      <c r="E12" s="26" t="s">
        <v>71</v>
      </c>
      <c r="F12" s="26" t="s">
        <v>71</v>
      </c>
      <c r="G12" s="27" t="s">
        <v>71</v>
      </c>
    </row>
    <row r="13" spans="1:7" ht="15" customHeight="1" x14ac:dyDescent="0.3">
      <c r="A13" s="15">
        <v>1</v>
      </c>
      <c r="B13" s="20" t="s">
        <v>351</v>
      </c>
      <c r="C13" s="15">
        <v>2251.1</v>
      </c>
      <c r="D13" s="25"/>
      <c r="E13" s="26"/>
      <c r="F13" s="26">
        <v>6430087210843</v>
      </c>
      <c r="G13" s="27">
        <v>0.4494676133753</v>
      </c>
    </row>
    <row r="14" spans="1:7" ht="15" customHeight="1" x14ac:dyDescent="0.3">
      <c r="A14" s="15">
        <v>1.1000000000000001</v>
      </c>
      <c r="B14" s="20" t="s">
        <v>352</v>
      </c>
      <c r="C14" s="15" t="s">
        <v>353</v>
      </c>
      <c r="D14" s="25">
        <v>1489</v>
      </c>
      <c r="E14" s="26">
        <v>100000000</v>
      </c>
      <c r="F14" s="26">
        <v>148900000000</v>
      </c>
      <c r="G14" s="27">
        <v>1.0408214606906999E-2</v>
      </c>
    </row>
    <row r="15" spans="1:7" ht="15" customHeight="1" x14ac:dyDescent="0.3">
      <c r="A15" s="15">
        <v>1.2</v>
      </c>
      <c r="B15" s="20" t="s">
        <v>354</v>
      </c>
      <c r="C15" s="15" t="s">
        <v>355</v>
      </c>
      <c r="D15" s="25">
        <v>1761637</v>
      </c>
      <c r="E15" s="26">
        <v>100001.96</v>
      </c>
      <c r="F15" s="26">
        <v>176167152809</v>
      </c>
      <c r="G15" s="27">
        <v>1.23142077442838E-2</v>
      </c>
    </row>
    <row r="16" spans="1:7" ht="15" customHeight="1" x14ac:dyDescent="0.3">
      <c r="A16" s="15">
        <v>1.3</v>
      </c>
      <c r="B16" s="20" t="s">
        <v>356</v>
      </c>
      <c r="C16" s="15" t="s">
        <v>357</v>
      </c>
      <c r="D16" s="25">
        <v>8696196</v>
      </c>
      <c r="E16" s="26">
        <v>100728.356</v>
      </c>
      <c r="F16" s="26">
        <v>875953526534</v>
      </c>
      <c r="G16" s="27">
        <v>6.1229766889475498E-2</v>
      </c>
    </row>
    <row r="17" spans="1:7" ht="15" customHeight="1" x14ac:dyDescent="0.3">
      <c r="A17" s="15">
        <v>1.4</v>
      </c>
      <c r="B17" s="20" t="s">
        <v>358</v>
      </c>
      <c r="C17" s="15" t="s">
        <v>359</v>
      </c>
      <c r="D17" s="25">
        <v>4112</v>
      </c>
      <c r="E17" s="26">
        <v>97545.821983999995</v>
      </c>
      <c r="F17" s="26">
        <v>401108420</v>
      </c>
      <c r="G17" s="27">
        <v>2.8037760349210198E-5</v>
      </c>
    </row>
    <row r="18" spans="1:7" ht="15" customHeight="1" x14ac:dyDescent="0.3">
      <c r="A18" s="15">
        <v>1.5</v>
      </c>
      <c r="B18" s="20" t="s">
        <v>360</v>
      </c>
      <c r="C18" s="15" t="s">
        <v>361</v>
      </c>
      <c r="D18" s="25">
        <v>981035</v>
      </c>
      <c r="E18" s="26">
        <v>97536.889999000006</v>
      </c>
      <c r="F18" s="26">
        <v>95687102881</v>
      </c>
      <c r="G18" s="27">
        <v>6.6885957145644001E-3</v>
      </c>
    </row>
    <row r="19" spans="1:7" ht="15" customHeight="1" x14ac:dyDescent="0.3">
      <c r="A19" s="15">
        <v>1.6</v>
      </c>
      <c r="B19" s="20" t="s">
        <v>362</v>
      </c>
      <c r="C19" s="15" t="s">
        <v>363</v>
      </c>
      <c r="D19" s="25">
        <v>2917149</v>
      </c>
      <c r="E19" s="26">
        <v>100413.959</v>
      </c>
      <c r="F19" s="26">
        <v>292922480083</v>
      </c>
      <c r="G19" s="27">
        <v>2.0475487145005401E-2</v>
      </c>
    </row>
    <row r="20" spans="1:7" ht="15" customHeight="1" x14ac:dyDescent="0.3">
      <c r="A20" s="15">
        <v>1.7</v>
      </c>
      <c r="B20" s="20" t="s">
        <v>364</v>
      </c>
      <c r="C20" s="15" t="s">
        <v>365</v>
      </c>
      <c r="D20" s="25">
        <v>2369657</v>
      </c>
      <c r="E20" s="26">
        <v>100017.397</v>
      </c>
      <c r="F20" s="26">
        <v>237006924923</v>
      </c>
      <c r="G20" s="27">
        <v>1.65669505568951E-2</v>
      </c>
    </row>
    <row r="21" spans="1:7" ht="15" customHeight="1" x14ac:dyDescent="0.3">
      <c r="A21" s="15">
        <v>1.8</v>
      </c>
      <c r="B21" s="20" t="s">
        <v>366</v>
      </c>
      <c r="C21" s="15" t="s">
        <v>367</v>
      </c>
      <c r="D21" s="25">
        <v>8883348</v>
      </c>
      <c r="E21" s="26">
        <v>78998.319998999999</v>
      </c>
      <c r="F21" s="26">
        <v>701769567975</v>
      </c>
      <c r="G21" s="27">
        <v>4.9054185816522697E-2</v>
      </c>
    </row>
    <row r="22" spans="1:7" ht="15" customHeight="1" x14ac:dyDescent="0.3">
      <c r="A22" s="15">
        <v>1.9</v>
      </c>
      <c r="B22" s="20" t="s">
        <v>368</v>
      </c>
      <c r="C22" s="15" t="s">
        <v>369</v>
      </c>
      <c r="D22" s="25">
        <v>500000</v>
      </c>
      <c r="E22" s="26">
        <v>100000</v>
      </c>
      <c r="F22" s="26">
        <v>50000000000</v>
      </c>
      <c r="G22" s="27">
        <v>3.4950351265638098E-3</v>
      </c>
    </row>
    <row r="23" spans="1:7" ht="15" customHeight="1" x14ac:dyDescent="0.3">
      <c r="A23" s="15">
        <v>1.1000000000000001</v>
      </c>
      <c r="B23" s="20" t="s">
        <v>370</v>
      </c>
      <c r="C23" s="15" t="s">
        <v>371</v>
      </c>
      <c r="D23" s="25">
        <v>8668044</v>
      </c>
      <c r="E23" s="26">
        <v>100430.22100000001</v>
      </c>
      <c r="F23" s="26">
        <v>870533574558</v>
      </c>
      <c r="G23" s="27">
        <v>6.0850908438667299E-2</v>
      </c>
    </row>
    <row r="24" spans="1:7" ht="15" customHeight="1" x14ac:dyDescent="0.3">
      <c r="A24" s="15">
        <v>1.1100000000000001</v>
      </c>
      <c r="B24" s="20" t="s">
        <v>372</v>
      </c>
      <c r="C24" s="15" t="s">
        <v>373</v>
      </c>
      <c r="D24" s="25">
        <v>6940309</v>
      </c>
      <c r="E24" s="26">
        <v>98737.131999999998</v>
      </c>
      <c r="F24" s="26">
        <v>685266205854</v>
      </c>
      <c r="G24" s="27">
        <v>4.79005892101367E-2</v>
      </c>
    </row>
    <row r="25" spans="1:7" ht="15" customHeight="1" x14ac:dyDescent="0.3">
      <c r="A25" s="15">
        <v>1.1200000000000001</v>
      </c>
      <c r="B25" s="20" t="s">
        <v>374</v>
      </c>
      <c r="C25" s="15" t="s">
        <v>375</v>
      </c>
      <c r="D25" s="25">
        <v>7076442</v>
      </c>
      <c r="E25" s="26">
        <v>99719.942999999999</v>
      </c>
      <c r="F25" s="26">
        <v>705662392883</v>
      </c>
      <c r="G25" s="27">
        <v>4.9326297012423102E-2</v>
      </c>
    </row>
    <row r="26" spans="1:7" ht="15" customHeight="1" x14ac:dyDescent="0.3">
      <c r="A26" s="15">
        <v>1.1299999999999999</v>
      </c>
      <c r="B26" s="20" t="s">
        <v>376</v>
      </c>
      <c r="C26" s="15" t="s">
        <v>377</v>
      </c>
      <c r="D26" s="25">
        <v>10724533</v>
      </c>
      <c r="E26" s="26">
        <v>98802.896999000004</v>
      </c>
      <c r="F26" s="26">
        <v>1059614929372</v>
      </c>
      <c r="G26" s="27">
        <v>7.4067827975731401E-2</v>
      </c>
    </row>
    <row r="27" spans="1:7" ht="15" customHeight="1" x14ac:dyDescent="0.3">
      <c r="A27" s="15">
        <v>1.1399999999999999</v>
      </c>
      <c r="B27" s="20" t="s">
        <v>378</v>
      </c>
      <c r="C27" s="15" t="s">
        <v>379</v>
      </c>
      <c r="D27" s="25">
        <v>5293212</v>
      </c>
      <c r="E27" s="26">
        <v>100166.448</v>
      </c>
      <c r="F27" s="26">
        <v>530202244551</v>
      </c>
      <c r="G27" s="27">
        <v>3.7061509377774401E-2</v>
      </c>
    </row>
    <row r="28" spans="1:7" ht="15" customHeight="1" x14ac:dyDescent="0.3">
      <c r="A28" s="15">
        <v>2</v>
      </c>
      <c r="B28" s="20" t="s">
        <v>380</v>
      </c>
      <c r="C28" s="15">
        <v>2251.1999999999998</v>
      </c>
      <c r="D28" s="25"/>
      <c r="E28" s="26"/>
      <c r="F28" s="26">
        <v>931593394830</v>
      </c>
      <c r="G28" s="27">
        <v>6.5119032772113505E-2</v>
      </c>
    </row>
    <row r="29" spans="1:7" ht="15" customHeight="1" x14ac:dyDescent="0.3">
      <c r="A29" s="15">
        <v>2.1</v>
      </c>
      <c r="B29" s="20" t="s">
        <v>381</v>
      </c>
      <c r="C29" s="15" t="s">
        <v>382</v>
      </c>
      <c r="D29" s="25">
        <v>3000</v>
      </c>
      <c r="E29" s="26">
        <v>100000000</v>
      </c>
      <c r="F29" s="26">
        <v>300000000000</v>
      </c>
      <c r="G29" s="27">
        <v>2.0970210759382799E-2</v>
      </c>
    </row>
    <row r="30" spans="1:7" ht="15" customHeight="1" x14ac:dyDescent="0.3">
      <c r="A30" s="15">
        <v>2.2000000000000002</v>
      </c>
      <c r="B30" s="20" t="s">
        <v>383</v>
      </c>
      <c r="C30" s="15" t="s">
        <v>384</v>
      </c>
      <c r="D30" s="25">
        <v>1315</v>
      </c>
      <c r="E30" s="26">
        <v>100041882</v>
      </c>
      <c r="F30" s="26">
        <v>131555074830</v>
      </c>
      <c r="G30" s="27">
        <v>9.1957921521716099E-3</v>
      </c>
    </row>
    <row r="31" spans="1:7" ht="15" customHeight="1" x14ac:dyDescent="0.3">
      <c r="A31" s="15">
        <v>2.2999999999999998</v>
      </c>
      <c r="B31" s="20" t="s">
        <v>385</v>
      </c>
      <c r="C31" s="15" t="s">
        <v>386</v>
      </c>
      <c r="D31" s="25">
        <v>5000</v>
      </c>
      <c r="E31" s="26">
        <v>100007664</v>
      </c>
      <c r="F31" s="26">
        <v>500038320000</v>
      </c>
      <c r="G31" s="27">
        <v>3.49530298605591E-2</v>
      </c>
    </row>
    <row r="32" spans="1:7" ht="15" customHeight="1" x14ac:dyDescent="0.3">
      <c r="A32" s="15" t="s">
        <v>1</v>
      </c>
      <c r="B32" s="15" t="s">
        <v>185</v>
      </c>
      <c r="C32" s="15" t="s">
        <v>321</v>
      </c>
      <c r="D32" s="25"/>
      <c r="E32" s="26"/>
      <c r="F32" s="26">
        <v>7361680605673</v>
      </c>
      <c r="G32" s="27">
        <v>0.51458664614741301</v>
      </c>
    </row>
    <row r="33" spans="1:7" ht="15" customHeight="1" x14ac:dyDescent="0.3">
      <c r="A33" s="14" t="s">
        <v>322</v>
      </c>
      <c r="B33" s="14" t="s">
        <v>323</v>
      </c>
      <c r="C33" s="14" t="s">
        <v>324</v>
      </c>
      <c r="D33" s="28"/>
      <c r="E33" s="29"/>
      <c r="F33" s="29"/>
      <c r="G33" s="30"/>
    </row>
    <row r="34" spans="1:7" ht="15" customHeight="1" x14ac:dyDescent="0.3">
      <c r="A34" s="15" t="s">
        <v>71</v>
      </c>
      <c r="B34" s="15" t="s">
        <v>71</v>
      </c>
      <c r="C34" s="15" t="s">
        <v>71</v>
      </c>
      <c r="D34" s="25" t="s">
        <v>71</v>
      </c>
      <c r="E34" s="26" t="s">
        <v>71</v>
      </c>
      <c r="F34" s="26" t="s">
        <v>71</v>
      </c>
      <c r="G34" s="27" t="s">
        <v>71</v>
      </c>
    </row>
    <row r="35" spans="1:7" ht="15" customHeight="1" x14ac:dyDescent="0.3">
      <c r="A35" s="15">
        <v>1</v>
      </c>
      <c r="B35" s="20" t="s">
        <v>387</v>
      </c>
      <c r="C35" s="15">
        <v>2253.1</v>
      </c>
      <c r="D35" s="25"/>
      <c r="E35" s="26"/>
      <c r="F35" s="26">
        <v>0</v>
      </c>
      <c r="G35" s="27">
        <v>0</v>
      </c>
    </row>
    <row r="36" spans="1:7" ht="15" customHeight="1" x14ac:dyDescent="0.3">
      <c r="A36" s="15">
        <v>2</v>
      </c>
      <c r="B36" s="20" t="s">
        <v>388</v>
      </c>
      <c r="C36" s="15">
        <v>2253.1999999999998</v>
      </c>
      <c r="D36" s="25"/>
      <c r="E36" s="26"/>
      <c r="F36" s="26">
        <v>0</v>
      </c>
      <c r="G36" s="27">
        <v>0</v>
      </c>
    </row>
    <row r="37" spans="1:7" ht="15" customHeight="1" x14ac:dyDescent="0.3">
      <c r="A37" s="15" t="s">
        <v>1</v>
      </c>
      <c r="B37" s="15" t="s">
        <v>185</v>
      </c>
      <c r="C37" s="15" t="s">
        <v>325</v>
      </c>
      <c r="D37" s="25"/>
      <c r="E37" s="26"/>
      <c r="F37" s="26">
        <v>0</v>
      </c>
      <c r="G37" s="27">
        <v>0</v>
      </c>
    </row>
    <row r="38" spans="1:7" ht="15" customHeight="1" x14ac:dyDescent="0.3">
      <c r="A38" s="15" t="s">
        <v>1</v>
      </c>
      <c r="B38" s="15" t="s">
        <v>326</v>
      </c>
      <c r="C38" s="15" t="s">
        <v>327</v>
      </c>
      <c r="D38" s="25"/>
      <c r="E38" s="26"/>
      <c r="F38" s="26">
        <v>7361680605673</v>
      </c>
      <c r="G38" s="27">
        <v>0.51458664614741301</v>
      </c>
    </row>
    <row r="39" spans="1:7" ht="15" customHeight="1" x14ac:dyDescent="0.3">
      <c r="A39" s="14" t="s">
        <v>328</v>
      </c>
      <c r="B39" s="14" t="s">
        <v>329</v>
      </c>
      <c r="C39" s="14" t="s">
        <v>330</v>
      </c>
      <c r="D39" s="28"/>
      <c r="E39" s="29"/>
      <c r="F39" s="29"/>
      <c r="G39" s="30"/>
    </row>
    <row r="40" spans="1:7" ht="15" customHeight="1" x14ac:dyDescent="0.3">
      <c r="A40" s="15" t="s">
        <v>71</v>
      </c>
      <c r="B40" s="15" t="s">
        <v>71</v>
      </c>
      <c r="C40" s="15" t="s">
        <v>71</v>
      </c>
      <c r="D40" s="25" t="s">
        <v>71</v>
      </c>
      <c r="E40" s="26" t="s">
        <v>71</v>
      </c>
      <c r="F40" s="26" t="s">
        <v>71</v>
      </c>
      <c r="G40" s="27" t="s">
        <v>71</v>
      </c>
    </row>
    <row r="41" spans="1:7" ht="15" customHeight="1" x14ac:dyDescent="0.3">
      <c r="A41" s="15">
        <v>1</v>
      </c>
      <c r="B41" s="20" t="s">
        <v>389</v>
      </c>
      <c r="C41" s="15">
        <v>2256.1</v>
      </c>
      <c r="D41" s="25"/>
      <c r="E41" s="26"/>
      <c r="F41" s="26">
        <v>0</v>
      </c>
      <c r="G41" s="27">
        <v>0</v>
      </c>
    </row>
    <row r="42" spans="1:7" ht="15" customHeight="1" x14ac:dyDescent="0.3">
      <c r="A42" s="15">
        <v>2</v>
      </c>
      <c r="B42" s="20" t="s">
        <v>390</v>
      </c>
      <c r="C42" s="15">
        <v>2256.1999999999998</v>
      </c>
      <c r="D42" s="25"/>
      <c r="E42" s="26"/>
      <c r="F42" s="26">
        <v>398776966726</v>
      </c>
      <c r="G42" s="27">
        <v>2.7874790127438698E-2</v>
      </c>
    </row>
    <row r="43" spans="1:7" ht="15" customHeight="1" x14ac:dyDescent="0.3">
      <c r="A43" s="15">
        <v>3</v>
      </c>
      <c r="B43" s="20" t="s">
        <v>391</v>
      </c>
      <c r="C43" s="15">
        <v>2256.3000000000002</v>
      </c>
      <c r="D43" s="25"/>
      <c r="E43" s="26"/>
      <c r="F43" s="26">
        <v>98175616440</v>
      </c>
      <c r="G43" s="27">
        <v>6.8625445605971103E-3</v>
      </c>
    </row>
    <row r="44" spans="1:7" ht="15" customHeight="1" x14ac:dyDescent="0.3">
      <c r="A44" s="15">
        <v>4</v>
      </c>
      <c r="B44" s="20" t="s">
        <v>392</v>
      </c>
      <c r="C44" s="15">
        <v>2256.4</v>
      </c>
      <c r="D44" s="25"/>
      <c r="E44" s="26"/>
      <c r="F44" s="26">
        <v>0</v>
      </c>
      <c r="G44" s="27">
        <v>0</v>
      </c>
    </row>
    <row r="45" spans="1:7" ht="15" customHeight="1" x14ac:dyDescent="0.3">
      <c r="A45" s="15">
        <v>5</v>
      </c>
      <c r="B45" s="20" t="s">
        <v>393</v>
      </c>
      <c r="C45" s="15">
        <v>2256.5</v>
      </c>
      <c r="D45" s="25"/>
      <c r="E45" s="26"/>
      <c r="F45" s="26">
        <v>0</v>
      </c>
      <c r="G45" s="27">
        <v>0</v>
      </c>
    </row>
    <row r="46" spans="1:7" ht="15" customHeight="1" x14ac:dyDescent="0.3">
      <c r="A46" s="15">
        <v>6</v>
      </c>
      <c r="B46" s="20" t="s">
        <v>394</v>
      </c>
      <c r="C46" s="15">
        <v>2256.6</v>
      </c>
      <c r="D46" s="25"/>
      <c r="E46" s="26"/>
      <c r="F46" s="26">
        <v>0</v>
      </c>
      <c r="G46" s="27">
        <v>0</v>
      </c>
    </row>
    <row r="47" spans="1:7" ht="15" customHeight="1" x14ac:dyDescent="0.3">
      <c r="A47" s="15">
        <v>7</v>
      </c>
      <c r="B47" s="20" t="s">
        <v>395</v>
      </c>
      <c r="C47" s="15">
        <v>2256.6999999999998</v>
      </c>
      <c r="D47" s="25"/>
      <c r="E47" s="26"/>
      <c r="F47" s="26">
        <v>0</v>
      </c>
      <c r="G47" s="27">
        <v>0</v>
      </c>
    </row>
    <row r="48" spans="1:7" ht="15" customHeight="1" x14ac:dyDescent="0.3">
      <c r="A48" s="15" t="s">
        <v>1</v>
      </c>
      <c r="B48" s="15" t="s">
        <v>185</v>
      </c>
      <c r="C48" s="15" t="s">
        <v>331</v>
      </c>
      <c r="D48" s="25"/>
      <c r="E48" s="26"/>
      <c r="F48" s="26">
        <v>496952583166</v>
      </c>
      <c r="G48" s="27">
        <v>3.4737334688035797E-2</v>
      </c>
    </row>
    <row r="49" spans="1:7" ht="15" customHeight="1" x14ac:dyDescent="0.3">
      <c r="A49" s="14" t="s">
        <v>332</v>
      </c>
      <c r="B49" s="14" t="s">
        <v>69</v>
      </c>
      <c r="C49" s="14" t="s">
        <v>333</v>
      </c>
      <c r="D49" s="28"/>
      <c r="E49" s="29"/>
      <c r="F49" s="29"/>
      <c r="G49" s="30"/>
    </row>
    <row r="50" spans="1:7" ht="15" customHeight="1" x14ac:dyDescent="0.3">
      <c r="A50" s="15" t="s">
        <v>1</v>
      </c>
      <c r="B50" s="15" t="s">
        <v>334</v>
      </c>
      <c r="C50" s="15" t="s">
        <v>335</v>
      </c>
      <c r="D50" s="25"/>
      <c r="E50" s="26"/>
      <c r="F50" s="26">
        <v>3147577362688</v>
      </c>
      <c r="G50" s="27">
        <v>0.220017868923433</v>
      </c>
    </row>
    <row r="51" spans="1:7" ht="15" customHeight="1" x14ac:dyDescent="0.3">
      <c r="A51" s="15" t="s">
        <v>71</v>
      </c>
      <c r="B51" s="15" t="s">
        <v>71</v>
      </c>
      <c r="C51" s="15" t="s">
        <v>71</v>
      </c>
      <c r="D51" s="25" t="s">
        <v>71</v>
      </c>
      <c r="E51" s="26" t="s">
        <v>71</v>
      </c>
      <c r="F51" s="26" t="s">
        <v>71</v>
      </c>
      <c r="G51" s="27" t="s">
        <v>71</v>
      </c>
    </row>
    <row r="52" spans="1:7" ht="15" customHeight="1" x14ac:dyDescent="0.3">
      <c r="A52" s="15">
        <v>1.1000000000000001</v>
      </c>
      <c r="B52" s="20" t="s">
        <v>396</v>
      </c>
      <c r="C52" s="15">
        <v>2259.1</v>
      </c>
      <c r="D52" s="25"/>
      <c r="E52" s="26"/>
      <c r="F52" s="26">
        <v>647577362688</v>
      </c>
      <c r="G52" s="27">
        <v>4.52661125952422E-2</v>
      </c>
    </row>
    <row r="53" spans="1:7" ht="15" customHeight="1" x14ac:dyDescent="0.3">
      <c r="A53" s="15">
        <v>1.2</v>
      </c>
      <c r="B53" s="20" t="s">
        <v>397</v>
      </c>
      <c r="C53" s="15">
        <v>2259.1999999999998</v>
      </c>
      <c r="D53" s="25"/>
      <c r="E53" s="26"/>
      <c r="F53" s="26">
        <v>2500000000000</v>
      </c>
      <c r="G53" s="27">
        <v>0.17475175632819001</v>
      </c>
    </row>
    <row r="54" spans="1:7" ht="15" customHeight="1" x14ac:dyDescent="0.3">
      <c r="A54" s="15" t="s">
        <v>1</v>
      </c>
      <c r="B54" s="15" t="s">
        <v>72</v>
      </c>
      <c r="C54" s="15" t="s">
        <v>336</v>
      </c>
      <c r="D54" s="25"/>
      <c r="E54" s="26"/>
      <c r="F54" s="26">
        <v>0</v>
      </c>
      <c r="G54" s="27">
        <v>0</v>
      </c>
    </row>
    <row r="55" spans="1:7" ht="15" customHeight="1" x14ac:dyDescent="0.3">
      <c r="A55" s="15" t="s">
        <v>71</v>
      </c>
      <c r="B55" s="15" t="s">
        <v>71</v>
      </c>
      <c r="C55" s="15" t="s">
        <v>71</v>
      </c>
      <c r="D55" s="25" t="s">
        <v>71</v>
      </c>
      <c r="E55" s="26" t="s">
        <v>71</v>
      </c>
      <c r="F55" s="26" t="s">
        <v>71</v>
      </c>
      <c r="G55" s="27" t="s">
        <v>71</v>
      </c>
    </row>
    <row r="56" spans="1:7" ht="15" customHeight="1" x14ac:dyDescent="0.3">
      <c r="A56" s="15" t="s">
        <v>1</v>
      </c>
      <c r="B56" s="15"/>
      <c r="C56" s="15"/>
      <c r="D56" s="31" t="s">
        <v>1</v>
      </c>
      <c r="E56" s="32" t="s">
        <v>1</v>
      </c>
      <c r="F56" s="32"/>
      <c r="G56" s="27"/>
    </row>
    <row r="57" spans="1:7" ht="15" customHeight="1" x14ac:dyDescent="0.3">
      <c r="A57" s="15">
        <v>3</v>
      </c>
      <c r="B57" s="20" t="s">
        <v>398</v>
      </c>
      <c r="C57" s="15">
        <v>2261.1</v>
      </c>
      <c r="D57" s="31"/>
      <c r="E57" s="32"/>
      <c r="F57" s="32">
        <v>3299797310877</v>
      </c>
      <c r="G57" s="27">
        <v>0.23065815024111799</v>
      </c>
    </row>
    <row r="58" spans="1:7" ht="15" customHeight="1" x14ac:dyDescent="0.3">
      <c r="A58" s="15" t="s">
        <v>1</v>
      </c>
      <c r="B58" s="15" t="s">
        <v>185</v>
      </c>
      <c r="C58" s="15" t="s">
        <v>337</v>
      </c>
      <c r="D58" s="25"/>
      <c r="E58" s="26"/>
      <c r="F58" s="26">
        <v>6447374673565</v>
      </c>
      <c r="G58" s="27">
        <v>0.45067601916455102</v>
      </c>
    </row>
    <row r="59" spans="1:7" ht="15" customHeight="1" x14ac:dyDescent="0.3">
      <c r="A59" s="14" t="s">
        <v>165</v>
      </c>
      <c r="B59" s="14" t="s">
        <v>338</v>
      </c>
      <c r="C59" s="14" t="s">
        <v>339</v>
      </c>
      <c r="D59" s="28"/>
      <c r="E59" s="29"/>
      <c r="F59" s="29">
        <v>14306007862404</v>
      </c>
      <c r="G59" s="30">
        <v>1</v>
      </c>
    </row>
    <row r="60" spans="1:7" ht="15.6" x14ac:dyDescent="0.3">
      <c r="A60" s="16" t="s">
        <v>1</v>
      </c>
      <c r="B60" s="16" t="s">
        <v>1</v>
      </c>
      <c r="C60" s="16" t="s">
        <v>1</v>
      </c>
      <c r="D60" s="17" t="s">
        <v>1</v>
      </c>
      <c r="E60" s="17" t="s">
        <v>1</v>
      </c>
      <c r="F60" s="17" t="s">
        <v>1</v>
      </c>
      <c r="G60"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0" t="s">
        <v>10</v>
      </c>
      <c r="B1" s="40" t="s">
        <v>187</v>
      </c>
      <c r="C1" s="40" t="s">
        <v>188</v>
      </c>
      <c r="D1" s="40" t="s">
        <v>189</v>
      </c>
      <c r="E1" s="40" t="s">
        <v>190</v>
      </c>
      <c r="F1" s="40" t="s">
        <v>191</v>
      </c>
      <c r="G1" s="40" t="s">
        <v>192</v>
      </c>
      <c r="H1" s="40"/>
      <c r="I1" s="40" t="s">
        <v>193</v>
      </c>
      <c r="J1" s="40"/>
    </row>
    <row r="2" spans="1:10" ht="15" customHeight="1" x14ac:dyDescent="0.25">
      <c r="A2" s="40"/>
      <c r="B2" s="40"/>
      <c r="C2" s="40"/>
      <c r="D2" s="40"/>
      <c r="E2" s="40"/>
      <c r="F2" s="40"/>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D2"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2">
        <v>1.18363824155225E-2</v>
      </c>
      <c r="E3" s="22">
        <v>1.2231031208371801E-2</v>
      </c>
    </row>
    <row r="4" spans="1:5" ht="15" customHeight="1" x14ac:dyDescent="0.3">
      <c r="A4" s="5" t="s">
        <v>16</v>
      </c>
      <c r="B4" s="5" t="s">
        <v>214</v>
      </c>
      <c r="C4" s="5" t="s">
        <v>215</v>
      </c>
      <c r="D4" s="22">
        <v>6.7290944643454695E-4</v>
      </c>
      <c r="E4" s="22">
        <v>6.9712086787435395E-4</v>
      </c>
    </row>
    <row r="5" spans="1:5" ht="15" customHeight="1" x14ac:dyDescent="0.3">
      <c r="A5" s="5" t="s">
        <v>19</v>
      </c>
      <c r="B5" s="5" t="s">
        <v>216</v>
      </c>
      <c r="C5" s="5" t="s">
        <v>217</v>
      </c>
      <c r="D5" s="22">
        <v>4.6181202924196597E-4</v>
      </c>
      <c r="E5" s="22">
        <v>4.7658466598874202E-4</v>
      </c>
    </row>
    <row r="6" spans="1:5" ht="15" customHeight="1" x14ac:dyDescent="0.3">
      <c r="A6" s="5" t="s">
        <v>22</v>
      </c>
      <c r="B6" s="5" t="s">
        <v>218</v>
      </c>
      <c r="C6" s="5" t="s">
        <v>219</v>
      </c>
      <c r="D6" s="22">
        <v>0</v>
      </c>
      <c r="E6" s="22">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2">
        <v>5.1320233543205103E-5</v>
      </c>
      <c r="E9" s="22">
        <v>5.1988397391770597E-5</v>
      </c>
    </row>
    <row r="10" spans="1:5" ht="15" customHeight="1" x14ac:dyDescent="0.3">
      <c r="A10" s="5" t="s">
        <v>34</v>
      </c>
      <c r="B10" s="5" t="s">
        <v>226</v>
      </c>
      <c r="C10" s="5" t="s">
        <v>227</v>
      </c>
      <c r="D10" s="22">
        <v>1.3039313955736201E-2</v>
      </c>
      <c r="E10" s="22">
        <v>1.35132069409946E-2</v>
      </c>
    </row>
    <row r="11" spans="1:5" ht="15" customHeight="1" x14ac:dyDescent="0.3">
      <c r="A11" s="5" t="s">
        <v>37</v>
      </c>
      <c r="B11" s="5" t="s">
        <v>228</v>
      </c>
      <c r="C11" s="5" t="s">
        <v>229</v>
      </c>
      <c r="D11" s="22">
        <v>0.53552971142565797</v>
      </c>
      <c r="E11" s="22">
        <v>0.51478973751018398</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6734238893300</v>
      </c>
      <c r="E14" s="23">
        <v>6808326281600</v>
      </c>
    </row>
    <row r="15" spans="1:5" ht="15" customHeight="1" x14ac:dyDescent="0.3">
      <c r="A15" s="5"/>
      <c r="B15" s="5" t="s">
        <v>235</v>
      </c>
      <c r="C15" s="5" t="s">
        <v>236</v>
      </c>
      <c r="D15" s="23">
        <v>6734238893300</v>
      </c>
      <c r="E15" s="23">
        <v>6808326281600</v>
      </c>
    </row>
    <row r="16" spans="1:5" ht="15" customHeight="1" x14ac:dyDescent="0.3">
      <c r="A16" s="5"/>
      <c r="B16" s="5" t="s">
        <v>237</v>
      </c>
      <c r="C16" s="5" t="s">
        <v>238</v>
      </c>
      <c r="D16" s="23">
        <v>673423889.33000004</v>
      </c>
      <c r="E16" s="23">
        <v>680832628.15999997</v>
      </c>
    </row>
    <row r="17" spans="1:5" ht="15" customHeight="1" x14ac:dyDescent="0.3">
      <c r="A17" s="5" t="s">
        <v>16</v>
      </c>
      <c r="B17" s="5" t="s">
        <v>239</v>
      </c>
      <c r="C17" s="5" t="s">
        <v>240</v>
      </c>
      <c r="D17" s="23">
        <v>77128365300</v>
      </c>
      <c r="E17" s="23">
        <v>-74087388300</v>
      </c>
    </row>
    <row r="18" spans="1:5" ht="15" customHeight="1" x14ac:dyDescent="0.3">
      <c r="A18" s="5"/>
      <c r="B18" s="5" t="s">
        <v>241</v>
      </c>
      <c r="C18" s="5" t="s">
        <v>242</v>
      </c>
      <c r="D18" s="23">
        <v>103811397.2</v>
      </c>
      <c r="E18" s="23">
        <v>93683282.189999998</v>
      </c>
    </row>
    <row r="19" spans="1:5" ht="15" customHeight="1" x14ac:dyDescent="0.3">
      <c r="A19" s="5"/>
      <c r="B19" s="5" t="s">
        <v>243</v>
      </c>
      <c r="C19" s="5" t="s">
        <v>244</v>
      </c>
      <c r="D19" s="23">
        <v>1038113972000</v>
      </c>
      <c r="E19" s="23">
        <v>936832821900</v>
      </c>
    </row>
    <row r="20" spans="1:5" ht="15" customHeight="1" x14ac:dyDescent="0.3">
      <c r="A20" s="5"/>
      <c r="B20" s="5" t="s">
        <v>245</v>
      </c>
      <c r="C20" s="5" t="s">
        <v>246</v>
      </c>
      <c r="D20" s="23">
        <v>-96098560.670000002</v>
      </c>
      <c r="E20" s="23">
        <v>-101092021.02</v>
      </c>
    </row>
    <row r="21" spans="1:5" ht="15" customHeight="1" x14ac:dyDescent="0.3">
      <c r="A21" s="5"/>
      <c r="B21" s="5" t="s">
        <v>247</v>
      </c>
      <c r="C21" s="5" t="s">
        <v>248</v>
      </c>
      <c r="D21" s="23">
        <v>-960985606700</v>
      </c>
      <c r="E21" s="23">
        <v>-1010920210200</v>
      </c>
    </row>
    <row r="22" spans="1:5" ht="15" customHeight="1" x14ac:dyDescent="0.3">
      <c r="A22" s="5" t="s">
        <v>19</v>
      </c>
      <c r="B22" s="5" t="s">
        <v>249</v>
      </c>
      <c r="C22" s="5" t="s">
        <v>250</v>
      </c>
      <c r="D22" s="23">
        <v>6811367258600</v>
      </c>
      <c r="E22" s="23">
        <v>6734238893300</v>
      </c>
    </row>
    <row r="23" spans="1:5" ht="15" customHeight="1" x14ac:dyDescent="0.3">
      <c r="A23" s="5"/>
      <c r="B23" s="5" t="s">
        <v>251</v>
      </c>
      <c r="C23" s="5" t="s">
        <v>252</v>
      </c>
      <c r="D23" s="23">
        <v>6811367258600</v>
      </c>
      <c r="E23" s="23">
        <v>6734238893300</v>
      </c>
    </row>
    <row r="24" spans="1:5" ht="15" customHeight="1" x14ac:dyDescent="0.3">
      <c r="A24" s="5"/>
      <c r="B24" s="5" t="s">
        <v>253</v>
      </c>
      <c r="C24" s="5" t="s">
        <v>254</v>
      </c>
      <c r="D24" s="23">
        <v>681136725.86000001</v>
      </c>
      <c r="E24" s="23">
        <v>673423889.33000004</v>
      </c>
    </row>
    <row r="25" spans="1:5" ht="15" customHeight="1" x14ac:dyDescent="0.3">
      <c r="A25" s="5" t="s">
        <v>22</v>
      </c>
      <c r="B25" s="5" t="s">
        <v>255</v>
      </c>
      <c r="C25" s="5" t="s">
        <v>256</v>
      </c>
      <c r="D25" s="22">
        <v>9.2071529281905206E-6</v>
      </c>
      <c r="E25" s="22">
        <v>9.3126039918771595E-6</v>
      </c>
    </row>
    <row r="26" spans="1:5" ht="15" customHeight="1" x14ac:dyDescent="0.3">
      <c r="A26" s="5" t="s">
        <v>25</v>
      </c>
      <c r="B26" s="5" t="s">
        <v>257</v>
      </c>
      <c r="C26" s="5" t="s">
        <v>258</v>
      </c>
      <c r="D26" s="22">
        <v>2.92E-2</v>
      </c>
      <c r="E26" s="22">
        <v>3.3300000000000003E-2</v>
      </c>
    </row>
    <row r="27" spans="1:5" ht="15" customHeight="1" x14ac:dyDescent="0.3">
      <c r="A27" s="5" t="s">
        <v>28</v>
      </c>
      <c r="B27" s="5" t="s">
        <v>259</v>
      </c>
      <c r="C27" s="5" t="s">
        <v>260</v>
      </c>
      <c r="D27" s="22">
        <v>5.7999999999999996E-3</v>
      </c>
      <c r="E27" s="22">
        <v>5.7999999999999996E-3</v>
      </c>
    </row>
    <row r="28" spans="1:5" ht="15" customHeight="1" x14ac:dyDescent="0.3">
      <c r="A28" s="5" t="s">
        <v>31</v>
      </c>
      <c r="B28" s="5" t="s">
        <v>261</v>
      </c>
      <c r="C28" s="5" t="s">
        <v>262</v>
      </c>
      <c r="D28" s="23">
        <v>36963</v>
      </c>
      <c r="E28" s="23">
        <v>36428</v>
      </c>
    </row>
    <row r="29" spans="1:5" ht="15" customHeight="1" x14ac:dyDescent="0.3">
      <c r="A29" s="5" t="s">
        <v>34</v>
      </c>
      <c r="B29" s="5" t="s">
        <v>263</v>
      </c>
      <c r="C29" s="5" t="s">
        <v>264</v>
      </c>
      <c r="D29" s="24">
        <v>20771.66</v>
      </c>
      <c r="E29" s="24">
        <v>20781.71</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0" t="s">
        <v>10</v>
      </c>
      <c r="B1" s="40" t="s">
        <v>268</v>
      </c>
      <c r="C1" s="40" t="s">
        <v>269</v>
      </c>
      <c r="D1" s="40" t="s">
        <v>270</v>
      </c>
      <c r="E1" s="40"/>
      <c r="F1" s="40"/>
    </row>
    <row r="2" spans="1:6" ht="15" customHeight="1" x14ac:dyDescent="0.25">
      <c r="A2" s="40"/>
      <c r="B2" s="40"/>
      <c r="C2" s="40"/>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0" t="s">
        <v>10</v>
      </c>
      <c r="B1" s="40" t="s">
        <v>122</v>
      </c>
      <c r="C1" s="40" t="s">
        <v>280</v>
      </c>
      <c r="D1" s="40"/>
    </row>
    <row r="2" spans="1:4" ht="15" customHeight="1" x14ac:dyDescent="0.25">
      <c r="A2" s="40"/>
      <c r="B2" s="40"/>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0" t="s">
        <v>10</v>
      </c>
      <c r="B1" s="40" t="s">
        <v>64</v>
      </c>
      <c r="C1" s="40" t="s">
        <v>209</v>
      </c>
      <c r="D1" s="40"/>
      <c r="E1" s="40" t="s">
        <v>210</v>
      </c>
      <c r="F1" s="40"/>
      <c r="G1" s="40" t="s">
        <v>62</v>
      </c>
    </row>
    <row r="2" spans="1:7" ht="15" customHeight="1" x14ac:dyDescent="0.25">
      <c r="A2" s="40"/>
      <c r="B2" s="40"/>
      <c r="C2" s="7" t="s">
        <v>281</v>
      </c>
      <c r="D2" s="7" t="s">
        <v>287</v>
      </c>
      <c r="E2" s="7" t="s">
        <v>281</v>
      </c>
      <c r="F2" s="7" t="s">
        <v>287</v>
      </c>
      <c r="G2" s="40"/>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/C1turoIraRWB4mL4nmTsJRcDgW5gABK0dSfLLsI0No=</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frM1vrbWgZNb+mQHwUxf8SlEtsfXoP6dHvy3sl6+G5c=</DigestValue>
    </Reference>
  </SignedInfo>
  <SignatureValue>QXBUZTg7ewYl98ujvBrY1G6gaP5E5X5RTJx1G8oBC61Mg1/3jFQ1knKbtRkercvUTUnkP6rwY+mn
4mGh4b5T+xQIR0YtdgmUF3vEBHbwyj2DLMt+otYri4jtPc+1ahoZiNHXc6y2AZdQypTu3EbjnglZ
h4/CPmh/AMOKLbSzh9TqMrzaW1/yuZWLfn9qvlou+ob5Vhabk2WTNZyfB4YA62QgsmGV9bbX50W6
Ev1vweG5ElhT5iN9r0YwcXBJUPaekZhuVAmGAL0LuBdHw7ssyetRyv+NTUTgMw43k1hHe5anTw73
+/TyJfGbYspPNgvzVy9GVZ01/elIBrWA0Qqd+g==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2qdlp8uTeMHuuCz1Kmp0w/O+A7OK+7Pqkx5ACXp0tHQ=</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rViNmec6vx/s5xj6jGaLH0JIe4elluJXXJHSa/JnDUA=</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8nGfv7dx61w4kaRv9RiXfTdwIOZ5Eo+T2yHbT3di4Hw=</DigestValue>
      </Reference>
      <Reference URI="/xl/styles.xml?ContentType=application/vnd.openxmlformats-officedocument.spreadsheetml.styles+xml">
        <DigestMethod Algorithm="http://www.w3.org/2001/04/xmlenc#sha256"/>
        <DigestValue>RKcwZ/6b5m9lWYYEOhka/PJwT4j96IvKH/+mNbrdLmU=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6jyW+j4gvfQ1P9dTU4zCVJMQMKIBTZWJg5q8dixDECM=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iOHlLnUUR6WTXwsDKBoBYeb0N8fcx1OPC773ENvPir0=</DigestValue>
      </Reference>
      <Reference URI="/xl/worksheets/sheet10.xml?ContentType=application/vnd.openxmlformats-officedocument.spreadsheetml.worksheet+xml">
        <DigestMethod Algorithm="http://www.w3.org/2001/04/xmlenc#sha256"/>
        <DigestValue>gshUAVG1um6LDx4G63ZnJ72+L5u6/d0kHR7dgaG/V2Q=</DigestValue>
      </Reference>
      <Reference URI="/xl/worksheets/sheet11.xml?ContentType=application/vnd.openxmlformats-officedocument.spreadsheetml.worksheet+xml">
        <DigestMethod Algorithm="http://www.w3.org/2001/04/xmlenc#sha256"/>
        <DigestValue>Io8VLTz1FvxA58L3116j7eppwtZWz0vUUYiDv68LoIc=</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wr0BwZtUmBbmEMPMqFLEdeH+Eydnya6bn9gFVSrdx1Q=</DigestValue>
      </Reference>
      <Reference URI="/xl/worksheets/sheet2.xml?ContentType=application/vnd.openxmlformats-officedocument.spreadsheetml.worksheet+xml">
        <DigestMethod Algorithm="http://www.w3.org/2001/04/xmlenc#sha256"/>
        <DigestValue>FXeDu0NdQ13J3CVgo9iAeZH2urj8qX/Qw+oerXCG0ac=</DigestValue>
      </Reference>
      <Reference URI="/xl/worksheets/sheet3.xml?ContentType=application/vnd.openxmlformats-officedocument.spreadsheetml.worksheet+xml">
        <DigestMethod Algorithm="http://www.w3.org/2001/04/xmlenc#sha256"/>
        <DigestValue>9ka0algO9KyHWsP+WLz+BZSxIrUYbVusAgP3R6BEgk0=</DigestValue>
      </Reference>
      <Reference URI="/xl/worksheets/sheet4.xml?ContentType=application/vnd.openxmlformats-officedocument.spreadsheetml.worksheet+xml">
        <DigestMethod Algorithm="http://www.w3.org/2001/04/xmlenc#sha256"/>
        <DigestValue>Cj1hDYJ5qEzr+4HvG3HnklDDCymD2INBkFPa++uqMRY=</DigestValue>
      </Reference>
      <Reference URI="/xl/worksheets/sheet5.xml?ContentType=application/vnd.openxmlformats-officedocument.spreadsheetml.worksheet+xml">
        <DigestMethod Algorithm="http://www.w3.org/2001/04/xmlenc#sha256"/>
        <DigestValue>DYmCiA8dEqq8GWHRfSrENc48D/iPcuNMjbyPg/WfdJI=</DigestValue>
      </Reference>
      <Reference URI="/xl/worksheets/sheet6.xml?ContentType=application/vnd.openxmlformats-officedocument.spreadsheetml.worksheet+xml">
        <DigestMethod Algorithm="http://www.w3.org/2001/04/xmlenc#sha256"/>
        <DigestValue>Zrq4ANB19WMyXF46uXAlm7vCcx5C95f+DVMZ+gBFbU8=</DigestValue>
      </Reference>
      <Reference URI="/xl/worksheets/sheet7.xml?ContentType=application/vnd.openxmlformats-officedocument.spreadsheetml.worksheet+xml">
        <DigestMethod Algorithm="http://www.w3.org/2001/04/xmlenc#sha256"/>
        <DigestValue>H1dPkGlNNu6wxupGhvedeB1ygwZAUXch/N2SQkGrKSk=</DigestValue>
      </Reference>
      <Reference URI="/xl/worksheets/sheet8.xml?ContentType=application/vnd.openxmlformats-officedocument.spreadsheetml.worksheet+xml">
        <DigestMethod Algorithm="http://www.w3.org/2001/04/xmlenc#sha256"/>
        <DigestValue>mJz7uYQWkVyyzGA92qZ+FN8WQpTD3zYop71PpfA/xLY=</DigestValue>
      </Reference>
      <Reference URI="/xl/worksheets/sheet9.xml?ContentType=application/vnd.openxmlformats-officedocument.spreadsheetml.worksheet+xml">
        <DigestMethod Algorithm="http://www.w3.org/2001/04/xmlenc#sha256"/>
        <DigestValue>MeZ0stA4ww/0ct7mY3KWMNs6d1lG8xr000eIZ1AIu/I=</DigestValue>
      </Reference>
    </Manifest>
    <SignatureProperties>
      <SignatureProperty Id="idSignatureTime" Target="#idPackageSignature">
        <mdssi:SignatureTime xmlns:mdssi="http://schemas.openxmlformats.org/package/2006/digital-signature">
          <mdssi:Format>YYYY-MM-DDThh:mm:ssTZD</mdssi:Format>
          <mdssi:Value>2025-07-04T03:21:54Z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2025-07-04T03:21:54Z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HA7eIczuL9TRx26rIMbVxx2kQZK8H42322gaVjpcVZ0=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r6Et4yZQIRU7FWQRya5IlGfFQ/cVKP1N/b/efYOVneM=</DigestValue>
    </Reference>
  </SignedInfo>
  <SignatureValue>oJuL45yApCX43Toe4TnaltovFkBXcY3xVyaJ7qM/o5O3O//MWCVtWQTNk/jORjwUMH1JcDvd4HA3
ggkeJ1iSdyJ5Sq6PrPLXVxk5G22wkK+EEO+hW90LGh0K2w8LS3wG62AbdBkUWAe+kAaXmGM/cbBB
7arboNvzmRaNsoRYMiWNi66edJSlyAld5eulwQdFBjPMiNsWj46BLG06t8+g3Ui6PALb8Q5GZsBh
x/m4SS5PJVsGh38Q5LF1vOsUQh8QmQgzd94nbD2x8TwJyfCsUA73BLKcjp40rWbbuqyuCiJ9i27n
tECIDs2e2JampiQYdv3IRYH/2OOTyXAk4y5NaA==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nh2u9hxpXlQd26E+KH+1+cO+ehQOh49T0fvsza/1VIE=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fN0tq/AdaCwiru1V41u3UoPH4U6T+ymet9EKnAri0MM=</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8nGfv7dx61w4kaRv9RiXfTdwIOZ5Eo+T2yHbT3di4Hw=</DigestValue>
      </Reference>
      <Reference URI="/xl/styles.xml?ContentType=application/vnd.openxmlformats-officedocument.spreadsheetml.styles+xml">
        <DigestMethod Algorithm="http://www.w3.org/2001/04/xmlenc#sha256"/>
        <DigestValue>OZLUQQreOuMBtkCWX4TniGHREFQu8GDmeXvt3IxbYVw=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mOtc2D3/xZR8JmIBKcL3pvGk96B1RPR7JghAyG9D1zQ=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U35rFlyHUnFtyaaYwHNksIquo0DCSTBa+wC4sRKC2Tg=</DigestValue>
      </Reference>
      <Reference URI="/xl/worksheets/sheet10.xml?ContentType=application/vnd.openxmlformats-officedocument.spreadsheetml.worksheet+xml">
        <DigestMethod Algorithm="http://www.w3.org/2001/04/xmlenc#sha256"/>
        <DigestValue>aRHc5mvX1EmRYUh0JztUUIBaKyC/CWXn5xyNAtYqelQ=</DigestValue>
      </Reference>
      <Reference URI="/xl/worksheets/sheet11.xml?ContentType=application/vnd.openxmlformats-officedocument.spreadsheetml.worksheet+xml">
        <DigestMethod Algorithm="http://www.w3.org/2001/04/xmlenc#sha256"/>
        <DigestValue>cHjuJa7nmaXQtBU0b2OUQcI+KPEMdiBapTlzrYgFJuQ=</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mpXXtGR+ne0MHqXZVpmfxbDe5/fyE1urw6IQP2QEeKs=</DigestValue>
      </Reference>
      <Reference URI="/xl/worksheets/sheet2.xml?ContentType=application/vnd.openxmlformats-officedocument.spreadsheetml.worksheet+xml">
        <DigestMethod Algorithm="http://www.w3.org/2001/04/xmlenc#sha256"/>
        <DigestValue>jryI4WDmrCHDnVPT/aTYfii6dvn13dGTd1jBUrVUXm0=</DigestValue>
      </Reference>
      <Reference URI="/xl/worksheets/sheet3.xml?ContentType=application/vnd.openxmlformats-officedocument.spreadsheetml.worksheet+xml">
        <DigestMethod Algorithm="http://www.w3.org/2001/04/xmlenc#sha256"/>
        <DigestValue>kJPxn9qHegphZiZpX8gH7NZQM/1C3NXlDz936gj7zHw=</DigestValue>
      </Reference>
      <Reference URI="/xl/worksheets/sheet4.xml?ContentType=application/vnd.openxmlformats-officedocument.spreadsheetml.worksheet+xml">
        <DigestMethod Algorithm="http://www.w3.org/2001/04/xmlenc#sha256"/>
        <DigestValue>UGr9jo8kQbz13NU6xQB0ZfVwHS2ls5HZiBNH5q7n6ow=</DigestValue>
      </Reference>
      <Reference URI="/xl/worksheets/sheet5.xml?ContentType=application/vnd.openxmlformats-officedocument.spreadsheetml.worksheet+xml">
        <DigestMethod Algorithm="http://www.w3.org/2001/04/xmlenc#sha256"/>
        <DigestValue>emqXq5MFixKyP7KVIJlEpyLNNjUkql6ciugDpNvz1II=</DigestValue>
      </Reference>
      <Reference URI="/xl/worksheets/sheet6.xml?ContentType=application/vnd.openxmlformats-officedocument.spreadsheetml.worksheet+xml">
        <DigestMethod Algorithm="http://www.w3.org/2001/04/xmlenc#sha256"/>
        <DigestValue>l90vwkiRLro/fJecFsvN9Es7DQbhWYr2EYiyM7Dbezw=</DigestValue>
      </Reference>
      <Reference URI="/xl/worksheets/sheet7.xml?ContentType=application/vnd.openxmlformats-officedocument.spreadsheetml.worksheet+xml">
        <DigestMethod Algorithm="http://www.w3.org/2001/04/xmlenc#sha256"/>
        <DigestValue>71iUk4Y1zMXZTNm/OGCJGbd9LBJK6V2y9SkxEsltROQ=</DigestValue>
      </Reference>
      <Reference URI="/xl/worksheets/sheet8.xml?ContentType=application/vnd.openxmlformats-officedocument.spreadsheetml.worksheet+xml">
        <DigestMethod Algorithm="http://www.w3.org/2001/04/xmlenc#sha256"/>
        <DigestValue>0MfdU8wEJNS4VV3xEg7KS03ufuZYiXMjAO8TDQ2Phy4=</DigestValue>
      </Reference>
      <Reference URI="/xl/worksheets/sheet9.xml?ContentType=application/vnd.openxmlformats-officedocument.spreadsheetml.worksheet+xml">
        <DigestMethod Algorithm="http://www.w3.org/2001/04/xmlenc#sha256"/>
        <DigestValue>e9sQ6PmF42oaZxrg5dO65mtOH7B7karUuxnVa/ZubNQ=</DigestValue>
      </Reference>
    </Manifest>
    <SignatureProperties>
      <SignatureProperty Id="idSignatureTime" Target="#idPackageSignature">
        <mdssi:SignatureTime xmlns:mdssi="http://schemas.openxmlformats.org/package/2006/digital-signature">
          <mdssi:Format>YYYY-MM-DDThh:mm:ssTZD</mdssi:Format>
          <mdssi:Value>2025-07-04T10:26:03Z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2025-07-04T10:26:03Z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2025-07-04T10:26:01Z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