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7.21\"/>
    </mc:Choice>
  </mc:AlternateContent>
  <bookViews>
    <workbookView xWindow="0" yWindow="0" windowWidth="28800" windowHeight="12180"/>
  </bookViews>
  <sheets>
    <sheet name="PL15  MOI (2)" sheetId="9" r:id="rId1"/>
    <sheet name="MIN MAX" sheetId="10" r:id="rId2"/>
    <sheet name="PL26" sheetId="4" state="hidden" r:id="rId3"/>
    <sheet name="Sheet1" sheetId="6" state="hidden" r:id="rId4"/>
  </sheets>
  <externalReferences>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2" hidden="1">{"'Sheet1'!$L$16"}</definedName>
    <definedName name="_TK211" hidden="1">{"'Sheet1'!$L$16"}</definedName>
    <definedName name="A" localSheetId="0">'PL15  MOI (2)'!$B:$B</definedName>
    <definedName name="A">#REF!</definedName>
    <definedName name="AS2DocOpenMode" hidden="1">"AS2DocumentEdit"</definedName>
    <definedName name="asss" localSheetId="2" hidden="1">{"'Sheet1'!$L$16"}</definedName>
    <definedName name="asss" hidden="1">{"'Sheet1'!$L$16"}</definedName>
    <definedName name="asssss" localSheetId="2" hidden="1">{"'Sheet1'!$L$16"}</definedName>
    <definedName name="asssss" hidden="1">{"'Sheet1'!$L$16"}</definedName>
    <definedName name="_xlnm.Database" localSheetId="0">#REF!</definedName>
    <definedName name="_xlnm.Database">#REF!</definedName>
    <definedName name="Dautu" localSheetId="2" hidden="1">{"'Sheet1'!$L$16"}</definedName>
    <definedName name="Dautu" hidden="1">{"'Sheet1'!$L$16"}</definedName>
    <definedName name="ddd" localSheetId="2"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2" hidden="1">{"'Sheet1'!$L$16"}</definedName>
    <definedName name="h" hidden="1">{"'Sheet1'!$L$16"}</definedName>
    <definedName name="hanh" localSheetId="2" hidden="1">{"'Sheet1'!$L$16"}</definedName>
    <definedName name="hanh"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2" hidden="1">{"'Sheet1'!$L$16"}</definedName>
    <definedName name="huy" hidden="1">{"'Sheet1'!$L$16"}</definedName>
    <definedName name="LM" localSheetId="0">#REF!</definedName>
    <definedName name="LM">#REF!</definedName>
    <definedName name="LN" localSheetId="0">#REF!</definedName>
    <definedName name="LN">#REF!</definedName>
    <definedName name="LTKD" localSheetId="2"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2" hidden="1">{"'Sheet1'!$L$16"}</definedName>
    <definedName name="o" hidden="1">{"'Sheet1'!$L$16"}</definedName>
    <definedName name="_xlnm.Print_Area" localSheetId="0">'PL15  MOI (2)'!$B$1:$G$78</definedName>
    <definedName name="q" localSheetId="2" hidden="1">{"'Sheet1'!$L$16"}</definedName>
    <definedName name="q" hidden="1">{"'Sheet1'!$L$16"}</definedName>
    <definedName name="Taikhoan" localSheetId="0">#REF!</definedName>
    <definedName name="Taikhoan">#REF!</definedName>
    <definedName name="TaxTV">10%</definedName>
    <definedName name="TaxXL">5%</definedName>
    <definedName name="TH" localSheetId="2"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2"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47" i="9" l="1"/>
  <c r="U1" i="10"/>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3" i="10"/>
  <c r="S89" i="10"/>
  <c r="S90" i="10"/>
  <c r="S91" i="10"/>
  <c r="S92" i="10"/>
  <c r="S93" i="10"/>
  <c r="S84" i="10" l="1"/>
  <c r="S85" i="10"/>
  <c r="S86" i="10"/>
  <c r="S87" i="10"/>
  <c r="S88" i="10"/>
  <c r="S74" i="10" l="1"/>
  <c r="S75" i="10"/>
  <c r="S76" i="10"/>
  <c r="S77" i="10"/>
  <c r="S78" i="10"/>
  <c r="S79" i="10"/>
  <c r="S80" i="10"/>
  <c r="S81" i="10"/>
  <c r="S82" i="10"/>
  <c r="S83" i="10"/>
  <c r="F50" i="9" l="1"/>
  <c r="F51" i="9" l="1"/>
  <c r="S69" i="10" l="1"/>
  <c r="S70" i="10"/>
  <c r="S71" i="10"/>
  <c r="S72" i="10"/>
  <c r="S73" i="10"/>
  <c r="S64" i="10" l="1"/>
  <c r="S65" i="10"/>
  <c r="S66" i="10"/>
  <c r="S67" i="10"/>
  <c r="S68" i="10"/>
  <c r="S63" i="10" l="1"/>
  <c r="S62" i="10"/>
  <c r="S61" i="10"/>
  <c r="S60" i="10"/>
  <c r="S59" i="10"/>
  <c r="S4" i="10" l="1"/>
  <c r="S5" i="10"/>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3" i="10"/>
  <c r="S2" i="10" l="1"/>
  <c r="F54" i="9" s="1"/>
  <c r="S1" i="10"/>
  <c r="F53" i="9" s="1"/>
  <c r="F46" i="9" l="1"/>
  <c r="F48" i="9" s="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<sst xmlns="http://schemas.openxmlformats.org/spreadsheetml/2006/main" count="268" uniqueCount="151">
  <si>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</si>
  <si>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</si>
  <si>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</si>
  <si>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</si>
  <si>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</si>
  <si>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</si>
  <si>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</si>
  <si>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</si>
  <si>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</si>
  <si>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</si>
  <si>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</si>
  <si>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</si>
  <si>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</si>
  <si>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</si>
  <si>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</si>
  <si>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</si>
  <si>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</si>
  <si>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</si>
  <si>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</si>
  <si>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</si>
  <si>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</si>
  <si>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</si>
  <si>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</si>
  <si>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</si>
  <si>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</si>
  <si>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</si>
  <si>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</si>
  <si>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</si>
  <si>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</si>
  <si>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</si>
  <si>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</si>
  <si>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</si>
  <si>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</si>
  <si>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</si>
  <si>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</si>
  <si>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</si>
  <si>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</si>
  <si>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</si>
  <si>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</si>
  <si>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</si>
  <si>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</si>
  <si>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</si>
  <si>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</si>
  <si>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</si>
  <si>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</si>
  <si>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</si>
  <si>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</si>
  <si>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</si>
  <si>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</si>
  <si>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</si>
  <si>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</si>
  <si>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</si>
  <si>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</si>
  <si>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</si>
  <si>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</si>
  <si>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</si>
  <si>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</si>
  <si>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</si>
  <si>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</si>
  <si>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</si>
  <si>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</si>
  <si>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</si>
  <si>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</si>
  <si>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</si>
  <si>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</si>
  <si>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</si>
  <si>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</si>
  <si>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</si>
  <si>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</si>
  <si>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</si>
  <si>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</si>
  <si>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</si>
  <si>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</si>
  <si>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</si>
  <si>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</si>
  <si>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</si>
  <si>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</si>
  <si>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</si>
  <si>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</si>
  <si>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</si>
  <si>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</si>
  <si>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</si>
  <si>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</si>
  <si>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</si>
  <si>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</si>
  <si>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</si>
  <si>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</si>
  <si>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</si>
  <si>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</si>
  <si>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</si>
  <si>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</si>
  <si>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</si>
  <si>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</si>
  <si>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</si>
  <si>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</si>
  <si>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</si>
  <si>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</si>
  <si>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</si>
  <si>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</si>
  <si>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</si>
  <si>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</si>
  <si>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</si>
  <si>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</si>
  <si>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</si>
  <si>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</si>
  <si>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</si>
  <si>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</si>
  <si>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</si>
  <si>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</si>
  <si>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</si>
  <si>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</si>
  <si>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</si>
  <si>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</si>
  <si>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</si>
  <si>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</si>
  <si>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</si>
  <si>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</si>
  <si>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</si>
  <si>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</si>
  <si>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</si>
  <si>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</si>
  <si>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</si>
  <si>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</si>
  <si>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</si>
  <si>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</si>
  <si>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</si>
  <si>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</si>
  <si>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</si>
  <si>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</si>
  <si>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</si>
  <si>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</si>
  <si>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</si>
  <si>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</si>
  <si>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</si>
  <si>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</si>
  <si>
    <t>Mã</t>
  </si>
  <si>
    <t>Tham
 chiếu</t>
  </si>
  <si>
    <t>Mở 
cửa</t>
  </si>
  <si>
    <t>Đóng
 cửa</t>
  </si>
  <si>
    <t>Cao
nhất</t>
  </si>
  <si>
    <t>Thấp
 nhất</t>
  </si>
  <si>
    <t>Trung
 bình</t>
  </si>
  <si>
    <t>Thay đổi giá</t>
  </si>
  <si>
    <t>GD khớp lệnh</t>
  </si>
  <si>
    <t>GD thỏa thuận</t>
  </si>
  <si>
    <t>Tổng giao dịch</t>
  </si>
  <si>
    <t>Vốn hóa
 thị trường</t>
  </si>
  <si>
    <t>+/-</t>
  </si>
  <si>
    <t>%</t>
  </si>
  <si>
    <t>KL</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</si>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</sst>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4">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 numFmtId="211" formatCode="#,##0.0"/>
    <numFmt numFmtId="212" formatCode="_(* #,##0.000000000_);_(* \(#,##0.000000000\);_(* &quot;-&quot;??_);_(@_)"/>
  </numFmts>
  <fonts count="118">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b/>
      <sz val="9"/>
      <color indexed="9"/>
      <name val="Arial"/>
      <family val="2"/>
    </font>
    <font>
      <sz val="9"/>
      <color indexed="8"/>
      <name val="Arial"/>
      <family val="2"/>
    </font>
    <font>
      <u/>
      <sz val="10"/>
      <color indexed="12"/>
      <name val="Arial"/>
      <family val="2"/>
    </font>
    <font>
      <sz val="10"/>
      <color indexed="10"/>
      <name val="Arial"/>
      <family val="2"/>
    </font>
    <font>
      <sz val="10"/>
      <color indexed="12"/>
      <name val="Arial"/>
      <family val="2"/>
    </font>
    <font>
      <sz val="10"/>
      <color rgb="FFFF0000"/>
      <name val="Times New Roman"/>
      <family val="1"/>
    </font>
  </fonts>
  <fills count="46">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indexed="30"/>
        <bgColor indexed="64"/>
      </patternFill>
    </fill>
  </fills>
  <borders count="33">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9"/>
      </left>
      <right style="dashed">
        <color indexed="9"/>
      </right>
      <top style="dotted">
        <color indexed="9"/>
      </top>
      <bottom style="dashed">
        <color indexed="9"/>
      </bottom>
      <diagonal/>
    </border>
    <border>
      <left style="dashed">
        <color indexed="9"/>
      </left>
      <right/>
      <top style="dotted">
        <color indexed="9"/>
      </top>
      <bottom style="dotted">
        <color indexed="9"/>
      </bottom>
      <diagonal/>
    </border>
    <border>
      <left/>
      <right style="dashed">
        <color indexed="9"/>
      </right>
      <top style="dotted">
        <color indexed="9"/>
      </top>
      <bottom style="dotted">
        <color indexed="9"/>
      </bottom>
      <diagonal/>
    </border>
    <border>
      <left style="dashed">
        <color indexed="9"/>
      </left>
      <right style="dashed">
        <color indexed="9"/>
      </right>
      <top style="dotted">
        <color indexed="9"/>
      </top>
      <bottom/>
      <diagonal/>
    </border>
    <border>
      <left style="dashed">
        <color indexed="9"/>
      </left>
      <right style="dashed">
        <color indexed="9"/>
      </right>
      <top/>
      <bottom style="dashed">
        <color indexed="9"/>
      </bottom>
      <diagonal/>
    </border>
    <border>
      <left style="dashed">
        <color indexed="9"/>
      </left>
      <right style="dotted">
        <color indexed="9"/>
      </right>
      <top style="dotted">
        <color indexed="9"/>
      </top>
      <bottom/>
      <diagonal/>
    </border>
    <border>
      <left style="dashed">
        <color indexed="9"/>
      </left>
      <right style="dotted">
        <color indexed="9"/>
      </right>
      <top/>
      <bottom style="dashed">
        <color indexed="9"/>
      </bottom>
      <diagonal/>
    </border>
  </borders>
  <cellStyleXfs count="208">
    <xf numFmtId="0" fontId="0" fillId="0" borderId="0"/>
    <xf numFmtId="0" fontId="20" fillId="0" borderId="0"/>
    <xf numFmtId="0" fontId="21" fillId="0" borderId="0" applyFont="0" applyFill="0" applyBorder="0" applyAlignment="0" applyProtection="0"/>
    <xf numFmtId="168" fontId="20"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164"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19" fillId="0" borderId="0">
      <alignment vertical="center"/>
    </xf>
    <xf numFmtId="0" fontId="26" fillId="0" borderId="0">
      <alignment vertical="top"/>
    </xf>
    <xf numFmtId="0" fontId="27" fillId="0" borderId="0" applyNumberFormat="0" applyFill="0" applyBorder="0" applyAlignment="0" applyProtection="0"/>
    <xf numFmtId="0" fontId="27" fillId="0" borderId="0" applyNumberFormat="0" applyFill="0" applyBorder="0" applyAlignment="0" applyProtection="0"/>
    <xf numFmtId="0" fontId="17" fillId="0" borderId="0"/>
    <xf numFmtId="0" fontId="15" fillId="0" borderId="0"/>
    <xf numFmtId="0" fontId="20" fillId="0" borderId="0" applyFont="0" applyFill="0" applyBorder="0" applyAlignment="0" applyProtection="0"/>
    <xf numFmtId="0" fontId="28" fillId="0" borderId="0" applyFont="0" applyFill="0" applyBorder="0" applyAlignment="0" applyProtection="0"/>
    <xf numFmtId="169" fontId="29" fillId="0" borderId="0" applyFont="0" applyFill="0" applyBorder="0" applyAlignment="0" applyProtection="0"/>
    <xf numFmtId="170" fontId="20" fillId="0" borderId="0" applyFont="0" applyFill="0" applyBorder="0" applyAlignment="0" applyProtection="0"/>
    <xf numFmtId="0" fontId="28" fillId="0" borderId="0" applyFont="0" applyFill="0" applyBorder="0" applyAlignment="0" applyProtection="0"/>
    <xf numFmtId="171" fontId="29" fillId="0" borderId="0" applyFont="0" applyFill="0" applyBorder="0" applyAlignment="0" applyProtection="0"/>
    <xf numFmtId="0" fontId="30" fillId="0" borderId="0">
      <alignment horizontal="center" wrapText="1"/>
      <protection locked="0"/>
    </xf>
    <xf numFmtId="0" fontId="20" fillId="0" borderId="0" applyFont="0" applyFill="0" applyBorder="0" applyAlignment="0" applyProtection="0"/>
    <xf numFmtId="0" fontId="28" fillId="0" borderId="0" applyFont="0" applyFill="0" applyBorder="0" applyAlignment="0" applyProtection="0"/>
    <xf numFmtId="172" fontId="29" fillId="0" borderId="0" applyFont="0" applyFill="0" applyBorder="0" applyAlignment="0" applyProtection="0"/>
    <xf numFmtId="173" fontId="20" fillId="0" borderId="0" applyFont="0" applyFill="0" applyBorder="0" applyAlignment="0" applyProtection="0"/>
    <xf numFmtId="0" fontId="28" fillId="0" borderId="0" applyFont="0" applyFill="0" applyBorder="0" applyAlignment="0" applyProtection="0"/>
    <xf numFmtId="174" fontId="29" fillId="0" borderId="0" applyFont="0" applyFill="0" applyBorder="0" applyAlignment="0" applyProtection="0"/>
    <xf numFmtId="0" fontId="28" fillId="0" borderId="0"/>
    <xf numFmtId="0" fontId="31" fillId="0" borderId="0"/>
    <xf numFmtId="0" fontId="28" fillId="0" borderId="0"/>
    <xf numFmtId="37" fontId="32" fillId="0" borderId="0"/>
    <xf numFmtId="175" fontId="20" fillId="0" borderId="0" applyFill="0" applyBorder="0" applyAlignment="0"/>
    <xf numFmtId="0" fontId="33" fillId="0" borderId="0"/>
    <xf numFmtId="1" fontId="34" fillId="0" borderId="1" applyBorder="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6" fontId="17" fillId="0" borderId="0"/>
    <xf numFmtId="177" fontId="35" fillId="0" borderId="0"/>
    <xf numFmtId="3" fontId="20" fillId="0" borderId="0" applyFont="0" applyFill="0" applyBorder="0" applyAlignment="0" applyProtection="0"/>
    <xf numFmtId="0" fontId="36" fillId="0" borderId="0" applyNumberFormat="0" applyAlignment="0">
      <alignment horizontal="left"/>
    </xf>
    <xf numFmtId="0" fontId="37" fillId="0" borderId="0" applyNumberFormat="0" applyAlignment="0"/>
    <xf numFmtId="178" fontId="38" fillId="0" borderId="0" applyFont="0" applyFill="0" applyBorder="0" applyAlignment="0" applyProtection="0"/>
    <xf numFmtId="179" fontId="20" fillId="0" borderId="0" applyFont="0" applyFill="0" applyBorder="0" applyAlignment="0" applyProtection="0"/>
    <xf numFmtId="180" fontId="20" fillId="0" borderId="0"/>
    <xf numFmtId="0" fontId="20"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183" fontId="20" fillId="0" borderId="0"/>
    <xf numFmtId="0" fontId="39" fillId="0" borderId="0" applyNumberFormat="0" applyAlignment="0">
      <alignment horizontal="left"/>
    </xf>
    <xf numFmtId="184" fontId="15" fillId="0" borderId="0" applyFont="0" applyFill="0" applyBorder="0" applyAlignment="0" applyProtection="0"/>
    <xf numFmtId="2" fontId="20" fillId="0" borderId="0" applyFont="0" applyFill="0" applyBorder="0" applyAlignment="0" applyProtection="0"/>
    <xf numFmtId="185" fontId="15" fillId="0" borderId="2" applyFont="0" applyFill="0" applyBorder="0" applyProtection="0"/>
    <xf numFmtId="38" fontId="40" fillId="2" borderId="0" applyNumberFormat="0" applyBorder="0" applyAlignment="0" applyProtection="0"/>
    <xf numFmtId="0" fontId="41" fillId="0" borderId="0">
      <alignment horizontal="left"/>
    </xf>
    <xf numFmtId="0" fontId="42" fillId="0" borderId="3" applyNumberFormat="0" applyAlignment="0" applyProtection="0">
      <alignment horizontal="left" vertical="center"/>
    </xf>
    <xf numFmtId="0" fontId="42" fillId="0" borderId="4">
      <alignment horizontal="left" vertical="center"/>
    </xf>
    <xf numFmtId="14" fontId="43" fillId="3" borderId="5">
      <alignment horizontal="center" vertical="center" wrapText="1"/>
    </xf>
    <xf numFmtId="186" fontId="44" fillId="0" borderId="0">
      <protection locked="0"/>
    </xf>
    <xf numFmtId="186" fontId="44" fillId="0" borderId="0">
      <protection locked="0"/>
    </xf>
    <xf numFmtId="10" fontId="40" fillId="4" borderId="6" applyNumberFormat="0" applyBorder="0" applyAlignment="0" applyProtection="0"/>
    <xf numFmtId="175" fontId="45" fillId="5" borderId="0"/>
    <xf numFmtId="175" fontId="45" fillId="6" borderId="0"/>
    <xf numFmtId="164" fontId="20" fillId="0" borderId="0" applyFont="0" applyFill="0" applyBorder="0" applyAlignment="0" applyProtection="0"/>
    <xf numFmtId="165" fontId="20" fillId="0" borderId="0" applyFont="0" applyFill="0" applyBorder="0" applyAlignment="0" applyProtection="0"/>
    <xf numFmtId="0" fontId="46" fillId="0" borderId="5"/>
    <xf numFmtId="187" fontId="47" fillId="0" borderId="7"/>
    <xf numFmtId="188" fontId="20" fillId="0" borderId="0" applyFont="0" applyFill="0" applyBorder="0" applyAlignment="0" applyProtection="0"/>
    <xf numFmtId="189" fontId="20" fillId="0" borderId="0" applyFont="0" applyFill="0" applyBorder="0" applyAlignment="0" applyProtection="0"/>
    <xf numFmtId="190" fontId="48" fillId="0" borderId="0" applyFont="0" applyFill="0" applyBorder="0" applyAlignment="0" applyProtection="0"/>
    <xf numFmtId="191" fontId="48" fillId="0" borderId="0" applyFont="0" applyFill="0" applyBorder="0" applyAlignment="0" applyProtection="0"/>
    <xf numFmtId="0" fontId="49" fillId="0" borderId="0" applyNumberFormat="0" applyFont="0" applyFill="0" applyAlignment="0"/>
    <xf numFmtId="0" fontId="38" fillId="0" borderId="6"/>
    <xf numFmtId="0" fontId="17" fillId="0" borderId="0"/>
    <xf numFmtId="37" fontId="50" fillId="0" borderId="0"/>
    <xf numFmtId="0" fontId="51" fillId="0" borderId="6" applyNumberFormat="0" applyFont="0" applyFill="0" applyBorder="0" applyAlignment="0">
      <alignment horizontal="center"/>
    </xf>
    <xf numFmtId="192" fontId="52" fillId="0" borderId="0"/>
    <xf numFmtId="0" fontId="73" fillId="0" borderId="0"/>
    <xf numFmtId="0" fontId="73" fillId="0" borderId="0"/>
    <xf numFmtId="0" fontId="73" fillId="0" borderId="0"/>
    <xf numFmtId="0" fontId="73" fillId="0" borderId="0"/>
    <xf numFmtId="0" fontId="15" fillId="0" borderId="0"/>
    <xf numFmtId="0" fontId="15" fillId="0" borderId="0"/>
    <xf numFmtId="193" fontId="48" fillId="0" borderId="0" applyFont="0" applyFill="0" applyBorder="0" applyAlignment="0" applyProtection="0"/>
    <xf numFmtId="194" fontId="48" fillId="0" borderId="0" applyFont="0" applyFill="0" applyBorder="0" applyAlignment="0" applyProtection="0"/>
    <xf numFmtId="0" fontId="20" fillId="0" borderId="0" applyFont="0" applyFill="0" applyBorder="0" applyAlignment="0" applyProtection="0"/>
    <xf numFmtId="0" fontId="17" fillId="0" borderId="0"/>
    <xf numFmtId="14" fontId="30" fillId="0" borderId="0">
      <alignment horizontal="center" wrapText="1"/>
      <protection locked="0"/>
    </xf>
    <xf numFmtId="9" fontId="5" fillId="0" borderId="0" applyFont="0" applyFill="0" applyBorder="0" applyAlignment="0" applyProtection="0"/>
    <xf numFmtId="195" fontId="20" fillId="0" borderId="0" applyFont="0" applyFill="0" applyBorder="0" applyAlignment="0" applyProtection="0"/>
    <xf numFmtId="10" fontId="20" fillId="0" borderId="0" applyFont="0" applyFill="0" applyBorder="0" applyAlignment="0" applyProtection="0"/>
    <xf numFmtId="9" fontId="5" fillId="0" borderId="0" applyFont="0" applyFill="0" applyBorder="0" applyAlignment="0" applyProtection="0"/>
    <xf numFmtId="9" fontId="53" fillId="0" borderId="8" applyNumberFormat="0" applyBorder="0"/>
    <xf numFmtId="5" fontId="54" fillId="0" borderId="0"/>
    <xf numFmtId="0" fontId="53" fillId="0" borderId="0" applyNumberFormat="0" applyFont="0" applyFill="0" applyBorder="0" applyAlignment="0" applyProtection="0">
      <alignment horizontal="left"/>
    </xf>
    <xf numFmtId="196" fontId="20" fillId="0" borderId="0" applyNumberFormat="0" applyFill="0" applyBorder="0" applyAlignment="0" applyProtection="0">
      <alignment horizontal="left"/>
    </xf>
    <xf numFmtId="197" fontId="55" fillId="0" borderId="0" applyFont="0" applyFill="0" applyBorder="0" applyAlignment="0" applyProtection="0"/>
    <xf numFmtId="0" fontId="53" fillId="0" borderId="0" applyFont="0" applyFill="0" applyBorder="0" applyAlignment="0" applyProtection="0"/>
    <xf numFmtId="198" fontId="38" fillId="0" borderId="0" applyFont="0" applyFill="0" applyBorder="0" applyAlignment="0" applyProtection="0"/>
    <xf numFmtId="0" fontId="46" fillId="0" borderId="0"/>
    <xf numFmtId="40" fontId="56" fillId="0" borderId="0" applyBorder="0">
      <alignment horizontal="right"/>
    </xf>
    <xf numFmtId="199" fontId="38" fillId="0" borderId="9">
      <alignment horizontal="right" vertical="center"/>
    </xf>
    <xf numFmtId="200" fontId="38" fillId="0" borderId="9">
      <alignment horizontal="center"/>
    </xf>
    <xf numFmtId="3" fontId="57" fillId="0" borderId="10" applyNumberFormat="0" applyBorder="0" applyAlignment="0"/>
    <xf numFmtId="0" fontId="58" fillId="0" borderId="0" applyFill="0" applyBorder="0" applyProtection="0">
      <alignment horizontal="left" vertical="top"/>
    </xf>
    <xf numFmtId="190" fontId="38" fillId="0" borderId="0"/>
    <xf numFmtId="201" fontId="38" fillId="0" borderId="6"/>
    <xf numFmtId="0" fontId="59" fillId="7" borderId="6">
      <alignment horizontal="left" vertical="center"/>
    </xf>
    <xf numFmtId="5" fontId="60" fillId="0" borderId="11">
      <alignment horizontal="left" vertical="top"/>
    </xf>
    <xf numFmtId="5" fontId="27" fillId="0" borderId="12">
      <alignment horizontal="left" vertical="top"/>
    </xf>
    <xf numFmtId="0" fontId="61" fillId="0" borderId="12">
      <alignment horizontal="left" vertical="center"/>
    </xf>
    <xf numFmtId="202" fontId="20" fillId="0" borderId="0" applyFont="0" applyFill="0" applyBorder="0" applyAlignment="0" applyProtection="0"/>
    <xf numFmtId="203" fontId="20" fillId="0" borderId="0" applyFont="0" applyFill="0" applyBorder="0" applyAlignment="0" applyProtection="0"/>
    <xf numFmtId="0" fontId="63" fillId="0" borderId="0">
      <alignment vertical="center"/>
    </xf>
    <xf numFmtId="42" fontId="62" fillId="0" borderId="0" applyFont="0" applyFill="0" applyBorder="0" applyAlignment="0" applyProtection="0"/>
    <xf numFmtId="44" fontId="62" fillId="0" borderId="0" applyFont="0" applyFill="0" applyBorder="0" applyAlignment="0" applyProtection="0"/>
    <xf numFmtId="0" fontId="62" fillId="0" borderId="0"/>
    <xf numFmtId="0" fontId="70" fillId="0" borderId="0" applyFont="0" applyFill="0" applyBorder="0" applyAlignment="0" applyProtection="0"/>
    <xf numFmtId="0" fontId="70" fillId="0" borderId="0" applyFont="0" applyFill="0" applyBorder="0" applyAlignment="0" applyProtection="0"/>
    <xf numFmtId="0" fontId="19"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Border="0" applyAlignment="0" applyProtection="0"/>
    <xf numFmtId="0" fontId="66" fillId="0" borderId="0"/>
    <xf numFmtId="0" fontId="67" fillId="0" borderId="0" applyFont="0" applyFill="0" applyBorder="0" applyAlignment="0" applyProtection="0"/>
    <xf numFmtId="0" fontId="67"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68" fillId="0" borderId="0"/>
    <xf numFmtId="0" fontId="49" fillId="0" borderId="0"/>
    <xf numFmtId="164" fontId="23" fillId="0" borderId="0" applyFont="0" applyFill="0" applyBorder="0" applyAlignment="0" applyProtection="0"/>
    <xf numFmtId="165" fontId="23" fillId="0" borderId="0" applyFont="0" applyFill="0" applyBorder="0" applyAlignment="0" applyProtection="0"/>
    <xf numFmtId="204" fontId="20" fillId="0" borderId="0" applyFont="0" applyFill="0" applyBorder="0" applyAlignment="0" applyProtection="0"/>
    <xf numFmtId="205" fontId="20" fillId="0" borderId="0" applyFont="0" applyFill="0" applyBorder="0" applyAlignment="0" applyProtection="0"/>
    <xf numFmtId="0" fontId="69" fillId="0" borderId="0"/>
    <xf numFmtId="188" fontId="23" fillId="0" borderId="0" applyFont="0" applyFill="0" applyBorder="0" applyAlignment="0" applyProtection="0"/>
    <xf numFmtId="206" fontId="25" fillId="0" borderId="0" applyFont="0" applyFill="0" applyBorder="0" applyAlignment="0" applyProtection="0"/>
    <xf numFmtId="189" fontId="23"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0" fontId="20" fillId="0" borderId="0"/>
    <xf numFmtId="0" fontId="4" fillId="0" borderId="0"/>
    <xf numFmtId="0" fontId="83" fillId="0" borderId="0" applyNumberFormat="0" applyFill="0" applyBorder="0" applyAlignment="0" applyProtection="0"/>
    <xf numFmtId="0" fontId="84" fillId="0" borderId="17" applyNumberFormat="0" applyFill="0" applyAlignment="0" applyProtection="0"/>
    <xf numFmtId="0" fontId="85" fillId="0" borderId="18" applyNumberFormat="0" applyFill="0" applyAlignment="0" applyProtection="0"/>
    <xf numFmtId="0" fontId="86" fillId="0" borderId="19"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0" applyNumberFormat="0" applyAlignment="0" applyProtection="0"/>
    <xf numFmtId="0" fontId="91" fillId="17" borderId="21" applyNumberFormat="0" applyAlignment="0" applyProtection="0"/>
    <xf numFmtId="0" fontId="92" fillId="17" borderId="20" applyNumberFormat="0" applyAlignment="0" applyProtection="0"/>
    <xf numFmtId="0" fontId="93" fillId="0" borderId="22" applyNumberFormat="0" applyFill="0" applyAlignment="0" applyProtection="0"/>
    <xf numFmtId="0" fontId="94" fillId="18" borderId="23"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5" applyNumberFormat="0" applyFill="0" applyAlignment="0" applyProtection="0"/>
    <xf numFmtId="0" fontId="98"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98" fillId="43" borderId="0" applyNumberFormat="0" applyBorder="0" applyAlignment="0" applyProtection="0"/>
    <xf numFmtId="0" fontId="99" fillId="0" borderId="0">
      <alignment vertical="top"/>
    </xf>
    <xf numFmtId="165" fontId="3" fillId="0" borderId="0" applyFont="0" applyFill="0" applyBorder="0" applyAlignment="0" applyProtection="0"/>
    <xf numFmtId="0" fontId="3" fillId="19" borderId="24" applyNumberFormat="0" applyFont="0" applyAlignment="0" applyProtection="0"/>
    <xf numFmtId="0" fontId="2" fillId="0" borderId="0"/>
    <xf numFmtId="43" fontId="20" fillId="0" borderId="0" quotePrefix="1" applyFont="0" applyFill="0" applyBorder="0" applyAlignment="0">
      <protection locked="0"/>
    </xf>
    <xf numFmtId="0" fontId="5" fillId="0" borderId="0"/>
    <xf numFmtId="43" fontId="20" fillId="0" borderId="0" applyFont="0" applyFill="0" applyBorder="0" applyAlignment="0" applyProtection="0"/>
    <xf numFmtId="0" fontId="99" fillId="0" borderId="0">
      <alignment vertical="top"/>
    </xf>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19" borderId="24" applyNumberFormat="0" applyFont="0" applyAlignment="0" applyProtection="0"/>
  </cellStyleXfs>
  <cellXfs count="305">
    <xf numFmtId="0" fontId="0" fillId="0" borderId="0" xfId="0"/>
    <xf numFmtId="0" fontId="7" fillId="0" borderId="0" xfId="0" applyFont="1" applyAlignment="1">
      <alignment horizontal="center" vertical="center"/>
    </xf>
    <xf numFmtId="0" fontId="12" fillId="0" borderId="6" xfId="0" applyFont="1" applyBorder="1" applyAlignment="1">
      <alignment horizontal="center" vertical="center" wrapText="1"/>
    </xf>
    <xf numFmtId="3" fontId="12" fillId="0" borderId="6" xfId="0" applyNumberFormat="1" applyFont="1" applyBorder="1" applyAlignment="1">
      <alignment horizontal="center" vertical="center" wrapText="1"/>
    </xf>
    <xf numFmtId="167" fontId="12" fillId="0" borderId="6" xfId="35" applyNumberFormat="1" applyFont="1" applyBorder="1" applyAlignment="1">
      <alignment horizontal="right" vertical="center" wrapText="1"/>
    </xf>
    <xf numFmtId="0" fontId="14" fillId="0" borderId="6" xfId="0" applyFont="1" applyBorder="1" applyAlignment="1">
      <alignment vertical="center" wrapText="1"/>
    </xf>
    <xf numFmtId="0" fontId="16" fillId="0" borderId="0" xfId="83" applyNumberFormat="1" applyFont="1" applyFill="1" applyBorder="1" applyAlignment="1">
      <alignment horizontal="left" vertical="center"/>
    </xf>
    <xf numFmtId="0" fontId="16" fillId="0" borderId="0" xfId="83" applyNumberFormat="1" applyFont="1" applyFill="1" applyBorder="1" applyAlignment="1">
      <alignment horizontal="right" vertical="center"/>
    </xf>
    <xf numFmtId="2" fontId="17" fillId="0" borderId="0" xfId="83" applyNumberFormat="1" applyFont="1" applyFill="1" applyAlignment="1">
      <alignment vertical="center"/>
    </xf>
    <xf numFmtId="0" fontId="16" fillId="0" borderId="0" xfId="0" applyFont="1" applyFill="1" applyAlignment="1">
      <alignment horizontal="right" vertical="center"/>
    </xf>
    <xf numFmtId="0" fontId="17" fillId="0" borderId="0" xfId="0" applyFont="1" applyFill="1" applyAlignment="1">
      <alignment horizontal="right" vertical="center"/>
    </xf>
    <xf numFmtId="2" fontId="17" fillId="0" borderId="0" xfId="83" applyNumberFormat="1" applyFont="1" applyFill="1" applyAlignment="1">
      <alignment horizontal="right" vertical="center"/>
    </xf>
    <xf numFmtId="0" fontId="18" fillId="0" borderId="0" xfId="83" applyNumberFormat="1" applyFont="1" applyFill="1" applyBorder="1" applyAlignment="1">
      <alignment horizontal="left" vertical="center"/>
    </xf>
    <xf numFmtId="0" fontId="18" fillId="0" borderId="0" xfId="83" applyNumberFormat="1" applyFont="1" applyFill="1" applyBorder="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19" fillId="0" borderId="0" xfId="83" applyNumberFormat="1" applyFont="1" applyFill="1" applyAlignment="1">
      <alignment horizontal="left" vertical="center"/>
    </xf>
    <xf numFmtId="0" fontId="19" fillId="0" borderId="0" xfId="0" applyFont="1" applyFill="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3" fontId="12" fillId="0" borderId="0" xfId="0" applyNumberFormat="1" applyFont="1" applyAlignment="1">
      <alignment vertical="center"/>
    </xf>
    <xf numFmtId="0" fontId="7" fillId="0" borderId="0" xfId="0" applyFont="1" applyFill="1" applyAlignment="1">
      <alignment vertical="center"/>
    </xf>
    <xf numFmtId="167" fontId="7" fillId="0" borderId="0" xfId="0" applyNumberFormat="1" applyFont="1" applyAlignment="1">
      <alignment vertical="center"/>
    </xf>
    <xf numFmtId="0" fontId="6" fillId="0" borderId="13" xfId="0" applyFont="1" applyBorder="1" applyAlignment="1">
      <alignment vertical="center" wrapText="1"/>
    </xf>
    <xf numFmtId="0" fontId="8" fillId="0" borderId="0" xfId="0" applyFont="1" applyAlignment="1">
      <alignment vertical="center" wrapText="1"/>
    </xf>
    <xf numFmtId="0" fontId="12" fillId="0" borderId="0" xfId="0" applyFont="1" applyFill="1" applyAlignment="1">
      <alignment vertical="center"/>
    </xf>
    <xf numFmtId="0" fontId="7" fillId="0" borderId="13" xfId="0" applyFont="1" applyBorder="1" applyAlignment="1">
      <alignment vertical="center"/>
    </xf>
    <xf numFmtId="0" fontId="7" fillId="0" borderId="0" xfId="0" applyFont="1" applyBorder="1" applyAlignment="1">
      <alignment vertical="center"/>
    </xf>
    <xf numFmtId="0" fontId="8" fillId="0" borderId="0" xfId="0" applyFont="1" applyAlignment="1">
      <alignment vertical="center"/>
    </xf>
    <xf numFmtId="2" fontId="17" fillId="0" borderId="0" xfId="83" applyNumberFormat="1" applyFont="1" applyFill="1" applyBorder="1" applyAlignment="1">
      <alignment vertical="center"/>
    </xf>
    <xf numFmtId="2" fontId="17" fillId="0" borderId="0" xfId="83" applyNumberFormat="1" applyFont="1" applyFill="1" applyBorder="1" applyAlignment="1">
      <alignment horizontal="right" vertical="center"/>
    </xf>
    <xf numFmtId="3" fontId="16" fillId="0" borderId="0" xfId="83" applyNumberFormat="1" applyFont="1" applyFill="1" applyBorder="1" applyAlignment="1">
      <alignment vertical="center"/>
    </xf>
    <xf numFmtId="0" fontId="17" fillId="0" borderId="0" xfId="0" applyFont="1" applyFill="1" applyBorder="1" applyAlignment="1">
      <alignment vertical="center"/>
    </xf>
    <xf numFmtId="3" fontId="16" fillId="0" borderId="0" xfId="0" applyNumberFormat="1" applyFont="1" applyFill="1" applyBorder="1" applyAlignment="1">
      <alignment vertical="center"/>
    </xf>
    <xf numFmtId="3" fontId="17" fillId="0" borderId="0" xfId="83" applyNumberFormat="1" applyFont="1" applyFill="1" applyBorder="1" applyAlignment="1">
      <alignment vertical="center"/>
    </xf>
    <xf numFmtId="0" fontId="12" fillId="0" borderId="6" xfId="0" applyFont="1" applyBorder="1" applyAlignment="1">
      <alignment vertical="center" wrapText="1"/>
    </xf>
    <xf numFmtId="0" fontId="12" fillId="0" borderId="9" xfId="0" applyFont="1" applyBorder="1" applyAlignment="1">
      <alignment vertical="center" wrapText="1"/>
    </xf>
    <xf numFmtId="0" fontId="14" fillId="0" borderId="6" xfId="0" applyFont="1" applyBorder="1" applyAlignment="1">
      <alignment horizontal="center" vertical="center" wrapText="1"/>
    </xf>
    <xf numFmtId="0" fontId="10" fillId="0" borderId="0" xfId="0" applyFont="1" applyAlignment="1">
      <alignment vertical="center"/>
    </xf>
    <xf numFmtId="3" fontId="7" fillId="0" borderId="0" xfId="0" applyNumberFormat="1" applyFont="1" applyAlignment="1">
      <alignment vertical="center"/>
    </xf>
    <xf numFmtId="0" fontId="12" fillId="0" borderId="0" xfId="0" applyFont="1" applyAlignment="1">
      <alignment vertical="center"/>
    </xf>
    <xf numFmtId="3" fontId="7" fillId="0" borderId="0" xfId="0" applyNumberFormat="1" applyFont="1" applyBorder="1" applyAlignment="1">
      <alignment vertical="center"/>
    </xf>
    <xf numFmtId="0" fontId="6" fillId="0" borderId="13" xfId="0" applyFont="1" applyBorder="1" applyAlignment="1">
      <alignment vertical="center"/>
    </xf>
    <xf numFmtId="167" fontId="14" fillId="0" borderId="6" xfId="35" applyNumberFormat="1" applyFont="1" applyBorder="1" applyAlignment="1">
      <alignment horizontal="right" vertical="center" wrapText="1"/>
    </xf>
    <xf numFmtId="0" fontId="8" fillId="0" borderId="0" xfId="0" applyFont="1" applyAlignment="1">
      <alignment horizontal="center" vertical="center"/>
    </xf>
    <xf numFmtId="0" fontId="7" fillId="0" borderId="0" xfId="0" applyFont="1" applyAlignment="1" applyProtection="1">
      <alignment vertical="center" wrapText="1"/>
      <protection hidden="1"/>
    </xf>
    <xf numFmtId="0" fontId="14" fillId="0" borderId="0" xfId="0" applyFont="1" applyAlignment="1" applyProtection="1">
      <alignment vertical="center" wrapText="1"/>
      <protection hidden="1"/>
    </xf>
    <xf numFmtId="0" fontId="14" fillId="0" borderId="0" xfId="0" applyFont="1" applyAlignment="1">
      <alignment vertical="center" wrapText="1"/>
    </xf>
    <xf numFmtId="3" fontId="14" fillId="0" borderId="0" xfId="0" applyNumberFormat="1" applyFont="1" applyAlignment="1">
      <alignment vertical="center"/>
    </xf>
    <xf numFmtId="0" fontId="12" fillId="0" borderId="0" xfId="0" applyFont="1" applyAlignment="1" applyProtection="1">
      <alignment vertical="center" wrapText="1"/>
      <protection hidden="1"/>
    </xf>
    <xf numFmtId="0" fontId="12"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4" fillId="10" borderId="0" xfId="0" applyFont="1" applyFill="1"/>
    <xf numFmtId="0" fontId="7" fillId="10" borderId="0" xfId="80" applyFont="1" applyFill="1" applyAlignment="1"/>
    <xf numFmtId="0" fontId="12" fillId="10" borderId="0" xfId="80" applyFont="1" applyFill="1" applyAlignment="1"/>
    <xf numFmtId="0" fontId="5" fillId="10" borderId="0" xfId="80" applyFont="1" applyFill="1"/>
    <xf numFmtId="0" fontId="12" fillId="10" borderId="0" xfId="80" applyFont="1" applyFill="1" applyAlignment="1">
      <alignment horizontal="center" vertical="center"/>
    </xf>
    <xf numFmtId="0" fontId="74" fillId="10" borderId="0" xfId="0" applyFont="1" applyFill="1" applyAlignment="1">
      <alignment vertical="center"/>
    </xf>
    <xf numFmtId="0" fontId="5" fillId="10" borderId="0" xfId="80" applyFont="1" applyFill="1" applyAlignment="1">
      <alignment vertical="center"/>
    </xf>
    <xf numFmtId="0" fontId="19" fillId="10" borderId="0" xfId="80" applyFont="1" applyFill="1"/>
    <xf numFmtId="0" fontId="19" fillId="10" borderId="0" xfId="80" applyFont="1" applyFill="1" applyAlignment="1">
      <alignment vertical="center"/>
    </xf>
    <xf numFmtId="167" fontId="18" fillId="10" borderId="0" xfId="37" applyNumberFormat="1" applyFont="1" applyFill="1" applyAlignment="1">
      <alignment horizontal="center" vertical="center"/>
    </xf>
    <xf numFmtId="2" fontId="19" fillId="10" borderId="0" xfId="83" applyNumberFormat="1" applyFont="1" applyFill="1" applyAlignment="1">
      <alignment vertical="center"/>
    </xf>
    <xf numFmtId="167" fontId="19" fillId="10" borderId="0" xfId="37" applyNumberFormat="1" applyFont="1" applyFill="1" applyAlignment="1">
      <alignment horizontal="center" vertical="center"/>
    </xf>
    <xf numFmtId="43" fontId="7" fillId="10" borderId="0" xfId="35" applyFont="1" applyFill="1" applyAlignment="1"/>
    <xf numFmtId="43" fontId="74" fillId="10" borderId="0" xfId="35" applyFont="1" applyFill="1"/>
    <xf numFmtId="43" fontId="5" fillId="10" borderId="0" xfId="35" applyFont="1" applyFill="1" applyAlignment="1">
      <alignment vertical="center"/>
    </xf>
    <xf numFmtId="43" fontId="5" fillId="10" borderId="0" xfId="35" applyFont="1" applyFill="1"/>
    <xf numFmtId="43" fontId="12" fillId="10" borderId="0" xfId="35" applyFont="1" applyFill="1" applyAlignment="1">
      <alignment horizontal="center" vertical="center"/>
    </xf>
    <xf numFmtId="0" fontId="19" fillId="0" borderId="0" xfId="0" applyFont="1" applyAlignment="1"/>
    <xf numFmtId="0" fontId="18" fillId="10" borderId="0" xfId="80" applyFont="1" applyFill="1" applyAlignment="1">
      <alignment horizontal="center"/>
    </xf>
    <xf numFmtId="0" fontId="18" fillId="10" borderId="0" xfId="80" applyFont="1" applyFill="1" applyAlignment="1"/>
    <xf numFmtId="0" fontId="7" fillId="10" borderId="0" xfId="80" applyNumberFormat="1" applyFont="1" applyFill="1" applyAlignment="1"/>
    <xf numFmtId="14" fontId="7" fillId="10" borderId="0" xfId="80" applyNumberFormat="1" applyFont="1" applyFill="1" applyAlignment="1"/>
    <xf numFmtId="14" fontId="74" fillId="10" borderId="0" xfId="0" applyNumberFormat="1" applyFont="1" applyFill="1"/>
    <xf numFmtId="43" fontId="0" fillId="10" borderId="0" xfId="35" applyFont="1" applyFill="1"/>
    <xf numFmtId="14" fontId="5" fillId="10" borderId="0" xfId="80" applyNumberFormat="1" applyFont="1" applyFill="1"/>
    <xf numFmtId="0" fontId="18" fillId="10" borderId="13" xfId="83" applyFont="1" applyFill="1" applyBorder="1" applyAlignment="1">
      <alignment horizontal="left" vertical="center"/>
    </xf>
    <xf numFmtId="0" fontId="77" fillId="10" borderId="0" xfId="80" applyFont="1" applyFill="1"/>
    <xf numFmtId="167" fontId="0" fillId="10" borderId="0" xfId="80" applyNumberFormat="1" applyFont="1" applyFill="1"/>
    <xf numFmtId="0" fontId="18" fillId="10" borderId="0" xfId="83" applyFont="1" applyFill="1" applyAlignment="1">
      <alignment horizontal="left" vertical="center"/>
    </xf>
    <xf numFmtId="0" fontId="18" fillId="10" borderId="0" xfId="80" applyFont="1" applyFill="1" applyAlignment="1">
      <alignment horizontal="right" vertical="center"/>
    </xf>
    <xf numFmtId="0" fontId="18" fillId="10" borderId="0" xfId="80" applyFont="1" applyFill="1" applyAlignment="1">
      <alignment vertical="center"/>
    </xf>
    <xf numFmtId="0" fontId="18"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1" fillId="10" borderId="0" xfId="80" applyFont="1" applyFill="1" applyAlignment="1"/>
    <xf numFmtId="0" fontId="78" fillId="10" borderId="0" xfId="80" applyFont="1" applyFill="1" applyAlignment="1">
      <alignment horizontal="center"/>
    </xf>
    <xf numFmtId="0" fontId="71" fillId="10" borderId="0" xfId="80" applyFont="1" applyFill="1" applyAlignment="1">
      <alignment horizontal="center"/>
    </xf>
    <xf numFmtId="167" fontId="71" fillId="10" borderId="0" xfId="37" applyNumberFormat="1" applyFont="1" applyFill="1" applyAlignment="1">
      <alignment horizontal="center"/>
    </xf>
    <xf numFmtId="43" fontId="71" fillId="10" borderId="0" xfId="35" applyFont="1" applyFill="1" applyAlignment="1">
      <alignment horizontal="center"/>
    </xf>
    <xf numFmtId="0" fontId="18" fillId="10" borderId="0" xfId="80" applyFont="1" applyFill="1" applyAlignment="1">
      <alignment wrapText="1"/>
    </xf>
    <xf numFmtId="0" fontId="19" fillId="10" borderId="0" xfId="80" applyFont="1" applyFill="1" applyAlignment="1">
      <alignment horizontal="right" vertical="center"/>
    </xf>
    <xf numFmtId="0" fontId="19" fillId="10" borderId="0" xfId="80" applyFont="1" applyFill="1" applyAlignment="1">
      <alignment horizontal="center" vertical="center"/>
    </xf>
    <xf numFmtId="0" fontId="19"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8" fillId="10" borderId="0" xfId="80" applyNumberFormat="1" applyFont="1" applyFill="1" applyAlignment="1">
      <alignment vertical="center" wrapText="1"/>
    </xf>
    <xf numFmtId="0" fontId="18" fillId="10" borderId="0" xfId="80" applyFont="1" applyFill="1" applyAlignment="1">
      <alignment vertical="top" wrapText="1"/>
    </xf>
    <xf numFmtId="0" fontId="0" fillId="10" borderId="0" xfId="80" applyFont="1" applyFill="1" applyAlignment="1">
      <alignment vertical="center"/>
    </xf>
    <xf numFmtId="0" fontId="19" fillId="10" borderId="0" xfId="80" applyFont="1" applyFill="1" applyAlignment="1">
      <alignment horizontal="center"/>
    </xf>
    <xf numFmtId="0" fontId="19" fillId="10" borderId="0" xfId="80" applyFont="1" applyFill="1" applyAlignment="1">
      <alignment vertical="top" wrapText="1"/>
    </xf>
    <xf numFmtId="3" fontId="18" fillId="10" borderId="0" xfId="80" applyNumberFormat="1" applyFont="1" applyFill="1" applyAlignment="1">
      <alignment horizontal="left" vertical="top" wrapText="1"/>
    </xf>
    <xf numFmtId="0" fontId="0" fillId="10" borderId="0" xfId="80" applyFont="1" applyFill="1"/>
    <xf numFmtId="0" fontId="18" fillId="10" borderId="0" xfId="80" applyFont="1" applyFill="1" applyAlignment="1">
      <alignment horizontal="left" vertical="top" wrapText="1"/>
    </xf>
    <xf numFmtId="167" fontId="79" fillId="0" borderId="0" xfId="37" applyNumberFormat="1" applyFont="1" applyFill="1" applyAlignment="1">
      <alignment horizontal="right" wrapText="1"/>
    </xf>
    <xf numFmtId="14" fontId="0" fillId="10" borderId="0" xfId="80" applyNumberFormat="1" applyFont="1" applyFill="1"/>
    <xf numFmtId="43" fontId="71" fillId="10" borderId="0" xfId="35" applyFont="1" applyFill="1" applyAlignment="1">
      <alignment horizontal="center" vertical="center"/>
    </xf>
    <xf numFmtId="0" fontId="71"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6" fillId="10" borderId="6" xfId="80" applyFont="1" applyFill="1" applyBorder="1" applyAlignment="1">
      <alignment horizontal="center" vertical="center" wrapText="1"/>
    </xf>
    <xf numFmtId="0" fontId="17" fillId="10" borderId="6" xfId="80" applyFont="1" applyFill="1" applyBorder="1" applyAlignment="1">
      <alignment horizontal="center" vertical="center" wrapText="1"/>
    </xf>
    <xf numFmtId="167" fontId="17" fillId="10" borderId="6" xfId="37" applyNumberFormat="1" applyFont="1" applyFill="1" applyBorder="1" applyAlignment="1">
      <alignment horizontal="center" vertical="center" wrapText="1"/>
    </xf>
    <xf numFmtId="0" fontId="17" fillId="0" borderId="6" xfId="80" applyFont="1" applyFill="1" applyBorder="1" applyAlignment="1">
      <alignment horizontal="center" vertical="center" wrapText="1"/>
    </xf>
    <xf numFmtId="167" fontId="17" fillId="0" borderId="6" xfId="36" applyNumberFormat="1" applyFont="1" applyFill="1" applyBorder="1" applyAlignment="1">
      <alignment horizontal="right" vertical="center" wrapText="1"/>
    </xf>
    <xf numFmtId="0" fontId="16" fillId="0" borderId="6" xfId="80" applyFont="1" applyFill="1" applyBorder="1" applyAlignment="1">
      <alignment horizontal="center" vertical="center" wrapText="1"/>
    </xf>
    <xf numFmtId="10" fontId="17" fillId="0" borderId="6" xfId="93" applyNumberFormat="1" applyFont="1" applyFill="1" applyBorder="1" applyAlignment="1">
      <alignment horizontal="right" vertical="center" wrapText="1"/>
    </xf>
    <xf numFmtId="0" fontId="19" fillId="0" borderId="0" xfId="80" applyFont="1" applyFill="1" applyBorder="1" applyAlignment="1">
      <alignment horizontal="center" vertical="justify" wrapText="1"/>
    </xf>
    <xf numFmtId="0" fontId="72" fillId="0" borderId="0" xfId="80" applyFont="1" applyFill="1" applyBorder="1" applyAlignment="1">
      <alignment horizontal="left" vertical="center" wrapText="1"/>
    </xf>
    <xf numFmtId="167" fontId="19" fillId="0" borderId="0" xfId="36" applyNumberFormat="1" applyFont="1" applyFill="1" applyBorder="1" applyAlignment="1">
      <alignment horizontal="right" vertical="center" wrapText="1"/>
    </xf>
    <xf numFmtId="207" fontId="18" fillId="0" borderId="0" xfId="83" applyNumberFormat="1" applyFont="1" applyFill="1" applyAlignment="1">
      <alignment vertical="center" wrapText="1"/>
    </xf>
    <xf numFmtId="167" fontId="72" fillId="0" borderId="0" xfId="37" applyNumberFormat="1" applyFont="1" applyFill="1" applyBorder="1" applyAlignment="1">
      <alignment vertical="center"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2" fontId="18" fillId="0" borderId="0" xfId="83" applyNumberFormat="1" applyFont="1" applyFill="1" applyAlignment="1">
      <alignment horizontal="center" vertical="center"/>
    </xf>
    <xf numFmtId="167" fontId="18" fillId="0" borderId="0" xfId="37" applyNumberFormat="1" applyFont="1" applyFill="1" applyAlignment="1">
      <alignment horizontal="center" vertical="center"/>
    </xf>
    <xf numFmtId="2" fontId="19" fillId="0" borderId="0" xfId="83" applyNumberFormat="1" applyFont="1" applyFill="1" applyAlignment="1">
      <alignment vertical="center"/>
    </xf>
    <xf numFmtId="167" fontId="19" fillId="0" borderId="0" xfId="37" applyNumberFormat="1" applyFont="1" applyFill="1" applyAlignment="1">
      <alignment horizontal="center" vertical="center"/>
    </xf>
    <xf numFmtId="4" fontId="17" fillId="0" borderId="6" xfId="36" applyNumberFormat="1" applyFont="1" applyFill="1" applyBorder="1" applyAlignment="1">
      <alignment horizontal="right" vertical="center" wrapText="1"/>
    </xf>
    <xf numFmtId="0" fontId="18" fillId="10" borderId="0" xfId="0" applyFont="1" applyFill="1" applyAlignment="1">
      <alignment horizontal="left"/>
    </xf>
    <xf numFmtId="0" fontId="18" fillId="0" borderId="0" xfId="0" applyFont="1" applyFill="1" applyAlignment="1">
      <alignment horizontal="left" vertical="center"/>
    </xf>
    <xf numFmtId="167" fontId="0" fillId="10" borderId="0" xfId="0" applyNumberFormat="1" applyFont="1" applyFill="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43" fontId="82" fillId="0" borderId="6" xfId="35" applyFont="1" applyFill="1" applyBorder="1" applyAlignment="1">
      <alignment horizontal="right" vertical="center" wrapText="1"/>
    </xf>
    <xf numFmtId="167" fontId="17" fillId="10" borderId="6" xfId="35" applyNumberFormat="1" applyFont="1" applyFill="1" applyBorder="1" applyAlignment="1">
      <alignment horizontal="right" vertical="center" wrapText="1"/>
    </xf>
    <xf numFmtId="167" fontId="17" fillId="0" borderId="6" xfId="35" applyNumberFormat="1" applyFont="1" applyFill="1" applyBorder="1" applyAlignment="1">
      <alignment horizontal="right" vertical="center" wrapText="1"/>
    </xf>
    <xf numFmtId="167" fontId="82" fillId="0" borderId="6" xfId="35" applyNumberFormat="1" applyFont="1" applyFill="1" applyBorder="1" applyAlignment="1">
      <alignment horizontal="right" vertical="center" wrapText="1"/>
    </xf>
    <xf numFmtId="0" fontId="17" fillId="0" borderId="0" xfId="80" applyFont="1" applyFill="1" applyBorder="1" applyAlignment="1">
      <alignment horizontal="center" vertical="center" wrapText="1"/>
    </xf>
    <xf numFmtId="0" fontId="17" fillId="0" borderId="0" xfId="80" applyFont="1" applyFill="1" applyBorder="1" applyAlignment="1">
      <alignment horizontal="center" vertical="justify" wrapText="1"/>
    </xf>
    <xf numFmtId="0" fontId="82" fillId="0" borderId="0" xfId="80" applyFont="1" applyFill="1" applyBorder="1" applyAlignment="1">
      <alignment horizontal="left" vertical="center" wrapText="1"/>
    </xf>
    <xf numFmtId="167" fontId="17" fillId="0" borderId="0" xfId="36" applyNumberFormat="1" applyFont="1" applyFill="1" applyBorder="1" applyAlignment="1">
      <alignment horizontal="right" vertical="center" wrapText="1"/>
    </xf>
    <xf numFmtId="0" fontId="18" fillId="0" borderId="0" xfId="79" applyFont="1"/>
    <xf numFmtId="0" fontId="19" fillId="0" borderId="0" xfId="79" applyFont="1"/>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0" applyFont="1" applyFill="1" applyAlignment="1">
      <alignment horizontal="left" vertical="center"/>
    </xf>
    <xf numFmtId="0" fontId="18" fillId="10" borderId="14" xfId="83" applyNumberFormat="1" applyFont="1" applyFill="1" applyBorder="1" applyAlignment="1">
      <alignment horizontal="left" vertical="center"/>
    </xf>
    <xf numFmtId="37" fontId="17" fillId="0" borderId="6" xfId="36" applyNumberFormat="1" applyFont="1" applyFill="1" applyBorder="1" applyAlignment="1">
      <alignment horizontal="right" vertical="center" wrapText="1"/>
    </xf>
    <xf numFmtId="166" fontId="19" fillId="10" borderId="0" xfId="0" applyNumberFormat="1" applyFont="1" applyFill="1"/>
    <xf numFmtId="0" fontId="101" fillId="10" borderId="0" xfId="80" applyFont="1" applyFill="1"/>
    <xf numFmtId="0" fontId="102" fillId="10" borderId="0" xfId="80" applyFont="1" applyFill="1"/>
    <xf numFmtId="167" fontId="102" fillId="10" borderId="0" xfId="35" applyNumberFormat="1" applyFont="1" applyFill="1"/>
    <xf numFmtId="167" fontId="102" fillId="10" borderId="0" xfId="80" applyNumberFormat="1" applyFont="1" applyFill="1"/>
    <xf numFmtId="165" fontId="102" fillId="10" borderId="0" xfId="80" applyNumberFormat="1" applyFont="1" applyFill="1"/>
    <xf numFmtId="0" fontId="102" fillId="10" borderId="0" xfId="0" applyFont="1" applyFill="1" applyBorder="1"/>
    <xf numFmtId="43" fontId="102" fillId="10" borderId="0" xfId="80" applyNumberFormat="1" applyFont="1" applyFill="1" applyBorder="1"/>
    <xf numFmtId="4" fontId="102" fillId="10" borderId="0" xfId="0" applyNumberFormat="1" applyFont="1" applyFill="1"/>
    <xf numFmtId="0" fontId="102" fillId="10" borderId="0" xfId="0" applyFont="1" applyFill="1"/>
    <xf numFmtId="43" fontId="103" fillId="12" borderId="0" xfId="35" applyFont="1" applyFill="1" applyBorder="1" applyAlignment="1" applyProtection="1">
      <alignment vertical="center"/>
    </xf>
    <xf numFmtId="3" fontId="102" fillId="10" borderId="0" xfId="0" applyNumberFormat="1" applyFont="1" applyFill="1"/>
    <xf numFmtId="166" fontId="102" fillId="10" borderId="0" xfId="0" applyNumberFormat="1" applyFont="1" applyFill="1"/>
    <xf numFmtId="43" fontId="104" fillId="0" borderId="0" xfId="35" applyFont="1" applyFill="1" applyBorder="1"/>
    <xf numFmtId="166" fontId="105" fillId="0" borderId="0" xfId="0" applyNumberFormat="1" applyFont="1" applyFill="1" applyBorder="1"/>
    <xf numFmtId="166" fontId="102" fillId="10" borderId="0" xfId="0" applyNumberFormat="1" applyFont="1" applyFill="1" applyBorder="1"/>
    <xf numFmtId="43" fontId="106" fillId="12" borderId="0" xfId="38" applyNumberFormat="1" applyFont="1" applyFill="1" applyBorder="1" applyAlignment="1" applyProtection="1">
      <alignment vertical="center"/>
    </xf>
    <xf numFmtId="167" fontId="102" fillId="10" borderId="0" xfId="80" applyNumberFormat="1" applyFont="1" applyFill="1" applyBorder="1"/>
    <xf numFmtId="167" fontId="107" fillId="10" borderId="0" xfId="80" applyNumberFormat="1" applyFont="1" applyFill="1"/>
    <xf numFmtId="167" fontId="107" fillId="10" borderId="6" xfId="36" applyNumberFormat="1" applyFont="1" applyFill="1" applyBorder="1" applyAlignment="1">
      <alignment horizontal="right" vertical="center" wrapText="1"/>
    </xf>
    <xf numFmtId="14" fontId="107" fillId="11" borderId="0" xfId="80" applyNumberFormat="1" applyFont="1" applyFill="1"/>
    <xf numFmtId="167" fontId="108" fillId="9" borderId="16" xfId="35" applyNumberFormat="1" applyFont="1" applyFill="1" applyBorder="1" applyAlignment="1" applyProtection="1">
      <alignment vertical="center"/>
    </xf>
    <xf numFmtId="167" fontId="109" fillId="0" borderId="16" xfId="35" applyNumberFormat="1" applyFont="1" applyFill="1" applyBorder="1" applyProtection="1">
      <protection locked="0"/>
    </xf>
    <xf numFmtId="167" fontId="108" fillId="12" borderId="16" xfId="35" applyNumberFormat="1" applyFont="1" applyFill="1" applyBorder="1" applyAlignment="1" applyProtection="1">
      <alignment vertical="center"/>
    </xf>
    <xf numFmtId="43" fontId="108" fillId="9" borderId="16" xfId="35" applyNumberFormat="1" applyFont="1" applyFill="1" applyBorder="1" applyAlignment="1" applyProtection="1">
      <alignment vertical="center"/>
    </xf>
    <xf numFmtId="167" fontId="108" fillId="12" borderId="14" xfId="35" applyNumberFormat="1" applyFont="1" applyFill="1" applyBorder="1" applyAlignment="1" applyProtection="1">
      <alignment vertical="center"/>
    </xf>
    <xf numFmtId="43" fontId="108" fillId="12" borderId="0" xfId="35" applyFont="1" applyFill="1" applyBorder="1" applyAlignment="1" applyProtection="1">
      <alignment vertical="center"/>
    </xf>
    <xf numFmtId="43" fontId="108"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8" fillId="10" borderId="0" xfId="80" applyNumberFormat="1" applyFont="1" applyFill="1" applyAlignment="1">
      <alignment horizontal="center" vertical="top" wrapText="1"/>
    </xf>
    <xf numFmtId="3" fontId="18"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0" fillId="10" borderId="0" xfId="35" applyFont="1" applyFill="1" applyAlignment="1">
      <alignment horizontal="center"/>
    </xf>
    <xf numFmtId="0" fontId="77" fillId="10" borderId="0" xfId="0" applyFont="1" applyFill="1"/>
    <xf numFmtId="14" fontId="77" fillId="10" borderId="0" xfId="80" applyNumberFormat="1" applyFont="1" applyFill="1" applyAlignment="1"/>
    <xf numFmtId="14" fontId="77" fillId="10" borderId="0" xfId="0" applyNumberFormat="1" applyFont="1" applyFill="1"/>
    <xf numFmtId="0" fontId="77" fillId="10" borderId="0" xfId="0" applyFont="1" applyFill="1" applyAlignment="1">
      <alignment vertical="center"/>
    </xf>
    <xf numFmtId="0" fontId="77" fillId="10" borderId="0" xfId="80" applyFont="1" applyFill="1" applyAlignment="1">
      <alignment vertical="center"/>
    </xf>
    <xf numFmtId="14" fontId="77" fillId="10" borderId="0" xfId="80" applyNumberFormat="1" applyFont="1" applyFill="1"/>
    <xf numFmtId="0" fontId="77" fillId="10" borderId="0" xfId="80" applyFont="1" applyFill="1" applyAlignment="1">
      <alignment horizontal="center" vertical="center"/>
    </xf>
    <xf numFmtId="0" fontId="111" fillId="10" borderId="0" xfId="80" applyFont="1" applyFill="1"/>
    <xf numFmtId="165" fontId="111" fillId="10" borderId="0" xfId="80" applyNumberFormat="1" applyFont="1" applyFill="1"/>
    <xf numFmtId="0" fontId="111" fillId="10" borderId="0" xfId="0" applyFont="1" applyFill="1" applyBorder="1"/>
    <xf numFmtId="43" fontId="111" fillId="10" borderId="0" xfId="80" applyNumberFormat="1" applyFont="1" applyFill="1" applyBorder="1"/>
    <xf numFmtId="0" fontId="111" fillId="10" borderId="0" xfId="0" applyFont="1" applyFill="1"/>
    <xf numFmtId="166" fontId="77" fillId="10" borderId="0" xfId="0" applyNumberFormat="1" applyFont="1" applyFill="1"/>
    <xf numFmtId="0" fontId="76" fillId="0" borderId="0" xfId="83" applyNumberFormat="1" applyFont="1" applyFill="1" applyBorder="1" applyAlignment="1">
      <alignment horizontal="left" vertical="center"/>
    </xf>
    <xf numFmtId="0" fontId="76" fillId="0" borderId="0" xfId="0" applyFont="1" applyFill="1" applyAlignment="1">
      <alignment horizontal="left" vertical="center"/>
    </xf>
    <xf numFmtId="2" fontId="77" fillId="10" borderId="0" xfId="83" applyNumberFormat="1" applyFont="1" applyFill="1" applyAlignment="1">
      <alignment vertical="center"/>
    </xf>
    <xf numFmtId="43" fontId="77" fillId="10" borderId="0" xfId="37" applyFont="1" applyFill="1" applyAlignment="1">
      <alignment vertical="center"/>
    </xf>
    <xf numFmtId="0" fontId="76" fillId="10" borderId="0" xfId="0" applyFont="1" applyFill="1" applyAlignment="1">
      <alignment horizontal="left"/>
    </xf>
    <xf numFmtId="0" fontId="18" fillId="0" borderId="0" xfId="0" applyFont="1" applyFill="1" applyAlignment="1">
      <alignment horizontal="left" vertical="center"/>
    </xf>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9" fillId="10" borderId="0" xfId="0" applyFont="1" applyFill="1"/>
    <xf numFmtId="0" fontId="19" fillId="0" borderId="0" xfId="192" applyNumberFormat="1" applyFont="1" applyFill="1" applyAlignment="1">
      <alignment horizontal="left" vertical="center"/>
    </xf>
    <xf numFmtId="0" fontId="19" fillId="0" borderId="0" xfId="193" applyNumberFormat="1" applyFont="1" applyFill="1" applyBorder="1" applyAlignment="1">
      <alignment horizontal="left" vertical="center"/>
    </xf>
    <xf numFmtId="0" fontId="18" fillId="10" borderId="0" xfId="83" applyFont="1" applyFill="1" applyAlignment="1">
      <alignment vertical="center"/>
    </xf>
    <xf numFmtId="0" fontId="75" fillId="0" borderId="0" xfId="192" applyNumberFormat="1" applyFont="1" applyFill="1" applyAlignment="1">
      <alignment vertical="center"/>
    </xf>
    <xf numFmtId="209" fontId="19" fillId="10" borderId="0" xfId="80" applyNumberFormat="1" applyFont="1" applyFill="1" applyAlignment="1">
      <alignment horizontal="left" vertical="top" wrapText="1"/>
    </xf>
    <xf numFmtId="210" fontId="17" fillId="0" borderId="6" xfId="35" applyNumberFormat="1" applyFont="1" applyFill="1" applyBorder="1" applyAlignment="1">
      <alignment horizontal="right" vertical="center" wrapText="1"/>
    </xf>
    <xf numFmtId="210" fontId="82" fillId="0" borderId="6" xfId="35" applyNumberFormat="1" applyFont="1" applyFill="1" applyBorder="1" applyAlignment="1">
      <alignment horizontal="right" vertical="center" wrapText="1"/>
    </xf>
    <xf numFmtId="0" fontId="112" fillId="45" borderId="26" xfId="0" quotePrefix="1" applyFont="1" applyFill="1" applyBorder="1" applyAlignment="1">
      <alignment horizontal="center" vertical="center"/>
    </xf>
    <xf numFmtId="0" fontId="112" fillId="45" borderId="26" xfId="0" applyFont="1" applyFill="1" applyBorder="1" applyAlignment="1">
      <alignment horizontal="center" vertical="center"/>
    </xf>
    <xf numFmtId="0" fontId="113" fillId="0" borderId="0" xfId="0" applyFont="1" applyFill="1" applyAlignment="1">
      <alignment horizontal="center"/>
    </xf>
    <xf numFmtId="14" fontId="113" fillId="0" borderId="0" xfId="0" applyNumberFormat="1" applyFont="1" applyFill="1"/>
    <xf numFmtId="0" fontId="114" fillId="0" borderId="0" xfId="0" applyFont="1" applyFill="1" applyAlignment="1">
      <alignment horizontal="center"/>
    </xf>
    <xf numFmtId="3" fontId="115" fillId="0" borderId="0" xfId="0" applyNumberFormat="1" applyFont="1" applyFill="1" applyAlignment="1">
      <alignment horizontal="right"/>
    </xf>
    <xf numFmtId="4" fontId="115" fillId="0" borderId="0" xfId="0" applyNumberFormat="1" applyFont="1" applyFill="1" applyAlignment="1">
      <alignment horizontal="right"/>
    </xf>
    <xf numFmtId="3" fontId="113" fillId="0" borderId="0" xfId="0" applyNumberFormat="1" applyFont="1" applyFill="1" applyAlignment="1">
      <alignment horizontal="right"/>
    </xf>
    <xf numFmtId="3" fontId="116" fillId="0" borderId="0" xfId="0" applyNumberFormat="1" applyFont="1" applyFill="1" applyAlignment="1">
      <alignment horizontal="right"/>
    </xf>
    <xf numFmtId="4" fontId="116" fillId="0" borderId="0" xfId="0" applyNumberFormat="1" applyFont="1" applyFill="1" applyAlignment="1">
      <alignment horizontal="right"/>
    </xf>
    <xf numFmtId="43" fontId="0" fillId="0" borderId="0" xfId="0" applyNumberFormat="1"/>
    <xf numFmtId="211" fontId="113" fillId="0" borderId="0" xfId="0" applyNumberFormat="1" applyFont="1" applyFill="1" applyAlignment="1">
      <alignment horizontal="right"/>
    </xf>
    <xf numFmtId="43" fontId="0" fillId="11" borderId="0" xfId="0" applyNumberFormat="1" applyFill="1"/>
    <xf numFmtId="43" fontId="0" fillId="10" borderId="0" xfId="0" applyNumberFormat="1" applyFont="1" applyFill="1"/>
    <xf numFmtId="212" fontId="0" fillId="10" borderId="0" xfId="35" applyNumberFormat="1" applyFont="1" applyFill="1"/>
    <xf numFmtId="0" fontId="5" fillId="10" borderId="0" xfId="0" applyFont="1" applyFill="1"/>
    <xf numFmtId="2" fontId="0" fillId="0" borderId="0" xfId="0" applyNumberFormat="1"/>
    <xf numFmtId="167" fontId="117" fillId="0" borderId="6" xfId="36" quotePrefix="1" applyNumberFormat="1" applyFont="1" applyFill="1" applyBorder="1" applyAlignment="1">
      <alignment horizontal="right" vertical="center" wrapText="1"/>
    </xf>
    <xf numFmtId="0" fontId="72" fillId="0" borderId="0" xfId="0" applyFont="1" applyAlignment="1">
      <alignment horizontal="left" wrapText="1"/>
    </xf>
    <xf numFmtId="0" fontId="72" fillId="0" borderId="0" xfId="0" applyFont="1" applyAlignment="1">
      <alignment horizontal="left" vertical="top" wrapText="1"/>
    </xf>
    <xf numFmtId="0" fontId="18" fillId="10" borderId="0" xfId="0" applyFont="1" applyFill="1" applyAlignment="1">
      <alignment horizontal="left"/>
    </xf>
    <xf numFmtId="0" fontId="18" fillId="0" borderId="0" xfId="0" applyFont="1" applyFill="1" applyAlignment="1">
      <alignment horizontal="left" vertical="center"/>
    </xf>
    <xf numFmtId="208" fontId="19" fillId="10" borderId="0" xfId="80" applyNumberFormat="1" applyFont="1" applyFill="1" applyAlignment="1">
      <alignment horizontal="left" vertical="top" wrapText="1"/>
    </xf>
    <xf numFmtId="0" fontId="18" fillId="0" borderId="0" xfId="83" applyNumberFormat="1" applyFont="1" applyFill="1" applyBorder="1" applyAlignment="1">
      <alignment vertical="center"/>
    </xf>
    <xf numFmtId="2" fontId="18" fillId="0" borderId="0" xfId="83" applyNumberFormat="1" applyFont="1" applyFill="1" applyAlignment="1">
      <alignment horizontal="center" vertical="center" wrapText="1"/>
    </xf>
    <xf numFmtId="0" fontId="18" fillId="0" borderId="0" xfId="83" applyFont="1" applyFill="1" applyAlignment="1">
      <alignment horizontal="center" vertical="center"/>
    </xf>
    <xf numFmtId="207" fontId="18" fillId="0" borderId="0" xfId="83" applyNumberFormat="1" applyFont="1" applyFill="1" applyAlignment="1">
      <alignment horizontal="left" vertical="center" wrapText="1"/>
    </xf>
    <xf numFmtId="0" fontId="72" fillId="0" borderId="0" xfId="83" applyFont="1" applyFill="1" applyBorder="1" applyAlignment="1">
      <alignment horizontal="center" vertical="center" wrapText="1"/>
    </xf>
    <xf numFmtId="167" fontId="72" fillId="0" borderId="0" xfId="37" applyNumberFormat="1" applyFont="1" applyFill="1" applyBorder="1" applyAlignment="1">
      <alignment horizontal="left" vertical="center" wrapText="1"/>
    </xf>
    <xf numFmtId="14" fontId="100" fillId="11" borderId="0" xfId="80" applyNumberFormat="1" applyFont="1" applyFill="1" applyAlignment="1">
      <alignment horizontal="center" wrapText="1"/>
    </xf>
    <xf numFmtId="0" fontId="80" fillId="10" borderId="0" xfId="80" applyFont="1" applyFill="1" applyAlignment="1">
      <alignment horizontal="right" wrapText="1"/>
    </xf>
    <xf numFmtId="0" fontId="81" fillId="10" borderId="0" xfId="80" applyFont="1" applyFill="1" applyAlignment="1">
      <alignment horizontal="right" vertical="center" wrapText="1"/>
    </xf>
    <xf numFmtId="0" fontId="18" fillId="10" borderId="0" xfId="80" applyFont="1" applyFill="1" applyAlignment="1">
      <alignment horizontal="center" wrapText="1"/>
    </xf>
    <xf numFmtId="3" fontId="18" fillId="0" borderId="0" xfId="80" applyNumberFormat="1" applyFont="1" applyFill="1" applyAlignment="1">
      <alignment horizontal="left" vertical="center" wrapText="1"/>
    </xf>
    <xf numFmtId="3" fontId="19" fillId="10" borderId="0" xfId="80" applyNumberFormat="1" applyFont="1" applyFill="1" applyAlignment="1">
      <alignment horizontal="left" vertical="center" wrapText="1"/>
    </xf>
    <xf numFmtId="14" fontId="18" fillId="10" borderId="0" xfId="80" applyNumberFormat="1" applyFont="1" applyFill="1" applyAlignment="1">
      <alignment horizontal="left" vertical="top" wrapText="1"/>
    </xf>
    <xf numFmtId="43" fontId="112" fillId="45" borderId="29" xfId="35" applyFont="1" applyFill="1" applyBorder="1" applyAlignment="1">
      <alignment horizontal="center" vertical="center" wrapText="1"/>
    </xf>
    <xf numFmtId="43" fontId="112" fillId="45" borderId="30" xfId="35" applyFont="1" applyFill="1" applyBorder="1" applyAlignment="1">
      <alignment horizontal="center" vertical="center" wrapText="1"/>
    </xf>
    <xf numFmtId="0" fontId="112" fillId="45" borderId="29" xfId="0" applyFont="1" applyFill="1" applyBorder="1" applyAlignment="1">
      <alignment horizontal="center" vertical="center" wrapText="1"/>
    </xf>
    <xf numFmtId="0" fontId="112" fillId="45" borderId="30" xfId="0" applyFont="1" applyFill="1" applyBorder="1" applyAlignment="1">
      <alignment horizontal="center" vertical="center" wrapText="1"/>
    </xf>
    <xf numFmtId="0" fontId="112" fillId="45" borderId="27" xfId="0" applyFont="1" applyFill="1" applyBorder="1" applyAlignment="1">
      <alignment horizontal="center" vertical="center"/>
    </xf>
    <xf numFmtId="0" fontId="112" fillId="45" borderId="28" xfId="0" applyFont="1" applyFill="1" applyBorder="1" applyAlignment="1">
      <alignment horizontal="center" vertical="center"/>
    </xf>
    <xf numFmtId="0" fontId="112" fillId="45" borderId="31" xfId="0" applyFont="1" applyFill="1" applyBorder="1" applyAlignment="1">
      <alignment horizontal="center" vertical="center" wrapText="1"/>
    </xf>
    <xf numFmtId="0" fontId="112" fillId="45" borderId="32" xfId="0" applyFont="1" applyFill="1" applyBorder="1" applyAlignment="1">
      <alignment horizontal="center" vertical="center" wrapText="1"/>
    </xf>
    <xf numFmtId="0" fontId="7" fillId="0" borderId="0" xfId="0" quotePrefix="1" applyFont="1" applyAlignment="1">
      <alignment horizontal="left" vertical="center" wrapText="1"/>
    </xf>
    <xf numFmtId="0" fontId="7" fillId="0" borderId="0" xfId="0" applyFont="1" applyAlignment="1">
      <alignment horizontal="left" vertical="center"/>
    </xf>
    <xf numFmtId="0" fontId="7" fillId="0" borderId="0" xfId="0" applyFont="1" applyAlignment="1" applyProtection="1">
      <alignment horizontal="center" vertical="center"/>
      <protection hidden="1"/>
    </xf>
    <xf numFmtId="0" fontId="7" fillId="0" borderId="0" xfId="0" applyFont="1" applyAlignment="1">
      <alignment horizontal="center" vertical="center"/>
    </xf>
    <xf numFmtId="0" fontId="8" fillId="0" borderId="0" xfId="0" applyFont="1" applyAlignment="1">
      <alignment horizontal="center" vertical="center"/>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4" xfId="0" applyFont="1" applyBorder="1" applyAlignment="1">
      <alignment horizontal="center" vertical="center" wrapText="1"/>
    </xf>
    <xf numFmtId="0" fontId="0" fillId="11" borderId="0" xfId="0" applyFill="1" applyAlignment="1">
      <alignment horizontal="center"/>
    </xf>
    <xf numFmtId="0" fontId="16" fillId="44" borderId="6" xfId="80" applyFont="1" applyFill="1" applyBorder="1" applyAlignment="1">
      <alignment horizontal="center" vertical="center" wrapText="1"/>
    </xf>
    <xf numFmtId="0" fontId="16" fillId="44" borderId="6" xfId="80" applyFont="1" applyFill="1" applyBorder="1" applyAlignment="1">
      <alignment horizontal="center" vertical="center" wrapText="1"/>
    </xf>
    <xf numFmtId="167" fontId="16" fillId="44" borderId="6" xfId="37" applyNumberFormat="1" applyFont="1" applyFill="1" applyBorder="1" applyAlignment="1">
      <alignment horizontal="center" vertical="center" wrapText="1"/>
    </xf>
    <xf numFmtId="14" fontId="16" fillId="44" borderId="6" xfId="37" applyNumberFormat="1" applyFont="1" applyFill="1" applyBorder="1" applyAlignment="1">
      <alignment horizontal="center" vertical="center" wrapText="1"/>
    </xf>
    <xf numFmtId="0" fontId="17" fillId="10" borderId="6" xfId="80" applyFont="1" applyFill="1" applyBorder="1" applyAlignment="1">
      <alignment horizontal="left" vertical="center" wrapText="1"/>
    </xf>
    <xf numFmtId="0" fontId="17" fillId="10" borderId="6" xfId="80" applyFont="1" applyFill="1" applyBorder="1" applyAlignment="1">
      <alignment horizontal="left" vertical="center" wrapText="1"/>
    </xf>
    <xf numFmtId="0" fontId="82" fillId="10" borderId="6" xfId="80" applyFont="1" applyFill="1" applyBorder="1" applyAlignment="1">
      <alignment horizontal="left" vertical="center" wrapText="1"/>
    </xf>
    <xf numFmtId="0" fontId="82" fillId="0" borderId="6" xfId="80" applyFont="1" applyFill="1" applyBorder="1" applyAlignment="1">
      <alignment horizontal="left" vertical="center" wrapText="1"/>
    </xf>
    <xf numFmtId="0" fontId="17" fillId="0" borderId="6" xfId="80" applyFont="1" applyFill="1" applyBorder="1" applyAlignment="1">
      <alignment horizontal="left" vertical="center" wrapText="1"/>
    </xf>
    <xf numFmtId="210" fontId="17" fillId="0" borderId="6" xfId="35" applyNumberFormat="1" applyFont="1" applyBorder="1" applyAlignment="1">
      <alignment horizontal="right" vertical="center"/>
    </xf>
    <xf numFmtId="0" fontId="16" fillId="0" borderId="6" xfId="80" applyFont="1" applyFill="1" applyBorder="1" applyAlignment="1">
      <alignment horizontal="left" vertical="center" wrapText="1"/>
    </xf>
    <xf numFmtId="0" fontId="82" fillId="0" borderId="6" xfId="80" applyFont="1" applyFill="1" applyBorder="1" applyAlignment="1">
      <alignment vertical="center" wrapText="1"/>
    </xf>
    <xf numFmtId="0" fontId="82" fillId="0" borderId="6" xfId="80" applyFont="1" applyFill="1" applyBorder="1" applyAlignment="1">
      <alignment vertical="center" wrapText="1"/>
    </xf>
    <xf numFmtId="0" fontId="17" fillId="0" borderId="6" xfId="80" applyFont="1" applyFill="1" applyBorder="1" applyAlignment="1">
      <alignment horizontal="center" vertical="justify" wrapText="1"/>
    </xf>
    <xf numFmtId="0" fontId="17" fillId="0" borderId="6" xfId="146" applyFont="1" applyFill="1" applyBorder="1" applyAlignment="1">
      <alignment horizontal="left" vertical="center" wrapText="1"/>
    </xf>
    <xf numFmtId="167" fontId="17" fillId="0" borderId="6" xfId="35" applyNumberFormat="1" applyFont="1" applyFill="1" applyBorder="1" applyAlignment="1">
      <alignment horizontal="left" vertical="center" wrapText="1"/>
    </xf>
    <xf numFmtId="0" fontId="16" fillId="0" borderId="6" xfId="146" applyFont="1" applyFill="1" applyBorder="1" applyAlignment="1">
      <alignment horizontal="left" vertical="center" wrapText="1"/>
    </xf>
    <xf numFmtId="0" fontId="17" fillId="0" borderId="6" xfId="146" applyFont="1" applyFill="1" applyBorder="1" applyAlignment="1">
      <alignment horizontal="center" vertical="justify" wrapText="1"/>
    </xf>
    <xf numFmtId="0" fontId="82" fillId="0" borderId="6" xfId="146" applyFont="1" applyFill="1" applyBorder="1" applyAlignment="1">
      <alignment horizontal="left" vertical="center" wrapText="1"/>
    </xf>
    <xf numFmtId="0" fontId="17" fillId="0" borderId="6" xfId="80" applyFont="1" applyFill="1" applyBorder="1" applyAlignment="1">
      <alignment horizontal="left" vertical="center" wrapText="1"/>
    </xf>
    <xf numFmtId="0" fontId="17" fillId="0" borderId="6" xfId="80" applyFont="1" applyFill="1" applyBorder="1" applyAlignment="1">
      <alignment horizontal="center" vertical="center" wrapText="1"/>
    </xf>
  </cellXfs>
  <cellStyles count="208">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1 2" xfId="195"/>
    <cellStyle name="20% - Accent2" xfId="168" builtinId="34" customBuiltin="1"/>
    <cellStyle name="20% - Accent2 2" xfId="196"/>
    <cellStyle name="20% - Accent3" xfId="172" builtinId="38" customBuiltin="1"/>
    <cellStyle name="20% - Accent3 2" xfId="197"/>
    <cellStyle name="20% - Accent4" xfId="176" builtinId="42" customBuiltin="1"/>
    <cellStyle name="20% - Accent4 2" xfId="198"/>
    <cellStyle name="20% - Accent5" xfId="180" builtinId="46" customBuiltin="1"/>
    <cellStyle name="20% - Accent5 2" xfId="199"/>
    <cellStyle name="20% - Accent6" xfId="184" builtinId="50" customBuiltin="1"/>
    <cellStyle name="20% - Accent6 2" xfId="200"/>
    <cellStyle name="40% - Accent1" xfId="165" builtinId="31" customBuiltin="1"/>
    <cellStyle name="40% - Accent1 2" xfId="201"/>
    <cellStyle name="40% - Accent2" xfId="169" builtinId="35" customBuiltin="1"/>
    <cellStyle name="40% - Accent2 2" xfId="202"/>
    <cellStyle name="40% - Accent3" xfId="173" builtinId="39" customBuiltin="1"/>
    <cellStyle name="40% - Accent3 2" xfId="203"/>
    <cellStyle name="40% - Accent4" xfId="177" builtinId="43" customBuiltin="1"/>
    <cellStyle name="40% - Accent4 2" xfId="204"/>
    <cellStyle name="40% - Accent5" xfId="181" builtinId="47" customBuiltin="1"/>
    <cellStyle name="40% - Accent5 2" xfId="205"/>
    <cellStyle name="40% - Accent6" xfId="185" builtinId="51" customBuiltin="1"/>
    <cellStyle name="40% - Accent6 2" xfId="206"/>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6" xfId="194"/>
    <cellStyle name="Normal 8" xfId="145"/>
    <cellStyle name="Normal_Bao cao tai chinh 280405" xfId="83"/>
    <cellStyle name="Normal1" xfId="84"/>
    <cellStyle name="Note 2" xfId="189"/>
    <cellStyle name="Note 3" xfId="207"/>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finance.vietstock.vn/FUETCC50-chung-chi-quy-etf-techcom-capital-vnx50.htm" TargetMode="External"/><Relationship Id="rId21" Type="http://schemas.openxmlformats.org/officeDocument/2006/relationships/hyperlink" Target="https://finance.vietstock.vn/FUETCC50-chung-chi-quy-etf-techcom-capital-vnx50.htm" TargetMode="External"/><Relationship Id="rId42" Type="http://schemas.openxmlformats.org/officeDocument/2006/relationships/hyperlink" Target="https://finance.vietstock.vn/FUETCC50-chung-chi-quy-etf-techcom-capital-vnx50.htm" TargetMode="External"/><Relationship Id="rId47" Type="http://schemas.openxmlformats.org/officeDocument/2006/relationships/hyperlink" Target="https://finance.vietstock.vn/FUETCC50-chung-chi-quy-etf-techcom-capital-vnx50.htm" TargetMode="External"/><Relationship Id="rId63" Type="http://schemas.openxmlformats.org/officeDocument/2006/relationships/hyperlink" Target="https://finance.vietstock.vn/FUETCC50-chung-chi-quy-etf-techcom-capital-vnx50.htm" TargetMode="External"/><Relationship Id="rId68" Type="http://schemas.openxmlformats.org/officeDocument/2006/relationships/hyperlink" Target="https://finance.vietstock.vn/FUETCC50-chung-chi-quy-etf-techcom-capital-vnx50.htm" TargetMode="External"/><Relationship Id="rId84" Type="http://schemas.openxmlformats.org/officeDocument/2006/relationships/hyperlink" Target="https://finance.vietstock.vn/FUETCC50-chung-chi-quy-etf-techcom-capital-vnx50.htm" TargetMode="External"/><Relationship Id="rId89" Type="http://schemas.openxmlformats.org/officeDocument/2006/relationships/hyperlink" Target="https://finance.vietstock.vn/FUETCC50-chung-chi-quy-etf-techcom-capital-vnx50.htm" TargetMode="External"/><Relationship Id="rId16" Type="http://schemas.openxmlformats.org/officeDocument/2006/relationships/hyperlink" Target="https://finance.vietstock.vn/FUETCC50-chung-chi-quy-etf-techcom-capital-vnx50.htm" TargetMode="External"/><Relationship Id="rId11" Type="http://schemas.openxmlformats.org/officeDocument/2006/relationships/hyperlink" Target="https://finance.vietstock.vn/FUETCC50-chung-chi-quy-etf-techcom-capital-vnx50.htm" TargetMode="External"/><Relationship Id="rId32" Type="http://schemas.openxmlformats.org/officeDocument/2006/relationships/hyperlink" Target="https://finance.vietstock.vn/FUETCC50-chung-chi-quy-etf-techcom-capital-vnx50.htm" TargetMode="External"/><Relationship Id="rId37" Type="http://schemas.openxmlformats.org/officeDocument/2006/relationships/hyperlink" Target="https://finance.vietstock.vn/FUETCC50-chung-chi-quy-etf-techcom-capital-vnx50.htm" TargetMode="External"/><Relationship Id="rId53" Type="http://schemas.openxmlformats.org/officeDocument/2006/relationships/hyperlink" Target="https://finance.vietstock.vn/FUETCC50-chung-chi-quy-etf-techcom-capital-vnx50.htm" TargetMode="External"/><Relationship Id="rId58" Type="http://schemas.openxmlformats.org/officeDocument/2006/relationships/hyperlink" Target="https://finance.vietstock.vn/FUETCC50-chung-chi-quy-etf-techcom-capital-vnx50.htm" TargetMode="External"/><Relationship Id="rId74" Type="http://schemas.openxmlformats.org/officeDocument/2006/relationships/hyperlink" Target="https://finance.vietstock.vn/FUETCC50-chung-chi-quy-etf-techcom-capital-vnx50.htm" TargetMode="External"/><Relationship Id="rId79" Type="http://schemas.openxmlformats.org/officeDocument/2006/relationships/hyperlink" Target="https://finance.vietstock.vn/FUETCC50-chung-chi-quy-etf-techcom-capital-vnx50.htm" TargetMode="External"/><Relationship Id="rId5" Type="http://schemas.openxmlformats.org/officeDocument/2006/relationships/hyperlink" Target="https://finance.vietstock.vn/FUETCC50-chung-chi-quy-etf-techcom-capital-vnx50.htm" TargetMode="External"/><Relationship Id="rId90" Type="http://schemas.openxmlformats.org/officeDocument/2006/relationships/hyperlink" Target="https://finance.vietstock.vn/FUETCC50-chung-chi-quy-etf-techcom-capital-vnx50.htm" TargetMode="External"/><Relationship Id="rId14" Type="http://schemas.openxmlformats.org/officeDocument/2006/relationships/hyperlink" Target="https://finance.vietstock.vn/FUETCC50-chung-chi-quy-etf-techcom-capital-vnx50.htm" TargetMode="External"/><Relationship Id="rId22" Type="http://schemas.openxmlformats.org/officeDocument/2006/relationships/hyperlink" Target="https://finance.vietstock.vn/FUETCC50-chung-chi-quy-etf-techcom-capital-vnx50.htm" TargetMode="External"/><Relationship Id="rId27" Type="http://schemas.openxmlformats.org/officeDocument/2006/relationships/hyperlink" Target="https://finance.vietstock.vn/FUETCC50-chung-chi-quy-etf-techcom-capital-vnx50.htm" TargetMode="External"/><Relationship Id="rId30" Type="http://schemas.openxmlformats.org/officeDocument/2006/relationships/hyperlink" Target="https://finance.vietstock.vn/FUETCC50-chung-chi-quy-etf-techcom-capital-vnx50.htm" TargetMode="External"/><Relationship Id="rId35" Type="http://schemas.openxmlformats.org/officeDocument/2006/relationships/hyperlink" Target="https://finance.vietstock.vn/FUETCC50-chung-chi-quy-etf-techcom-capital-vnx50.htm" TargetMode="External"/><Relationship Id="rId43" Type="http://schemas.openxmlformats.org/officeDocument/2006/relationships/hyperlink" Target="https://finance.vietstock.vn/FUETCC50-chung-chi-quy-etf-techcom-capital-vnx50.htm" TargetMode="External"/><Relationship Id="rId48" Type="http://schemas.openxmlformats.org/officeDocument/2006/relationships/hyperlink" Target="https://finance.vietstock.vn/FUETCC50-chung-chi-quy-etf-techcom-capital-vnx50.htm" TargetMode="External"/><Relationship Id="rId56" Type="http://schemas.openxmlformats.org/officeDocument/2006/relationships/hyperlink" Target="https://finance.vietstock.vn/FUETCC50-chung-chi-quy-etf-techcom-capital-vnx50.htm" TargetMode="External"/><Relationship Id="rId64" Type="http://schemas.openxmlformats.org/officeDocument/2006/relationships/hyperlink" Target="https://finance.vietstock.vn/FUETCC50-chung-chi-quy-etf-techcom-capital-vnx50.htm" TargetMode="External"/><Relationship Id="rId69" Type="http://schemas.openxmlformats.org/officeDocument/2006/relationships/hyperlink" Target="https://finance.vietstock.vn/FUETCC50-chung-chi-quy-etf-techcom-capital-vnx50.htm" TargetMode="External"/><Relationship Id="rId77" Type="http://schemas.openxmlformats.org/officeDocument/2006/relationships/hyperlink" Target="https://finance.vietstock.vn/FUETCC50-chung-chi-quy-etf-techcom-capital-vnx50.htm" TargetMode="External"/><Relationship Id="rId8" Type="http://schemas.openxmlformats.org/officeDocument/2006/relationships/hyperlink" Target="https://finance.vietstock.vn/FUETCC50-chung-chi-quy-etf-techcom-capital-vnx50.htm" TargetMode="External"/><Relationship Id="rId51" Type="http://schemas.openxmlformats.org/officeDocument/2006/relationships/hyperlink" Target="https://finance.vietstock.vn/FUETCC50-chung-chi-quy-etf-techcom-capital-vnx50.htm" TargetMode="External"/><Relationship Id="rId72" Type="http://schemas.openxmlformats.org/officeDocument/2006/relationships/hyperlink" Target="https://finance.vietstock.vn/FUETCC50-chung-chi-quy-etf-techcom-capital-vnx50.htm" TargetMode="External"/><Relationship Id="rId80" Type="http://schemas.openxmlformats.org/officeDocument/2006/relationships/hyperlink" Target="https://finance.vietstock.vn/FUETCC50-chung-chi-quy-etf-techcom-capital-vnx50.htm" TargetMode="External"/><Relationship Id="rId85" Type="http://schemas.openxmlformats.org/officeDocument/2006/relationships/hyperlink" Target="https://finance.vietstock.vn/FUETCC50-chung-chi-quy-etf-techcom-capital-vnx50.htm" TargetMode="External"/><Relationship Id="rId3" Type="http://schemas.openxmlformats.org/officeDocument/2006/relationships/hyperlink" Target="https://finance.vietstock.vn/FUETCC50-chung-chi-quy-etf-techcom-capital-vnx50.htm" TargetMode="External"/><Relationship Id="rId12" Type="http://schemas.openxmlformats.org/officeDocument/2006/relationships/hyperlink" Target="https://finance.vietstock.vn/FUETCC50-chung-chi-quy-etf-techcom-capital-vnx50.htm" TargetMode="External"/><Relationship Id="rId17" Type="http://schemas.openxmlformats.org/officeDocument/2006/relationships/hyperlink" Target="https://finance.vietstock.vn/FUETCC50-chung-chi-quy-etf-techcom-capital-vnx50.htm" TargetMode="External"/><Relationship Id="rId25" Type="http://schemas.openxmlformats.org/officeDocument/2006/relationships/hyperlink" Target="https://finance.vietstock.vn/FUETCC50-chung-chi-quy-etf-techcom-capital-vnx50.htm" TargetMode="External"/><Relationship Id="rId33" Type="http://schemas.openxmlformats.org/officeDocument/2006/relationships/hyperlink" Target="https://finance.vietstock.vn/FUETCC50-chung-chi-quy-etf-techcom-capital-vnx50.htm" TargetMode="External"/><Relationship Id="rId38" Type="http://schemas.openxmlformats.org/officeDocument/2006/relationships/hyperlink" Target="https://finance.vietstock.vn/FUETCC50-chung-chi-quy-etf-techcom-capital-vnx50.htm" TargetMode="External"/><Relationship Id="rId46" Type="http://schemas.openxmlformats.org/officeDocument/2006/relationships/hyperlink" Target="https://finance.vietstock.vn/FUETCC50-chung-chi-quy-etf-techcom-capital-vnx50.htm" TargetMode="External"/><Relationship Id="rId59" Type="http://schemas.openxmlformats.org/officeDocument/2006/relationships/hyperlink" Target="https://finance.vietstock.vn/FUETCC50-chung-chi-quy-etf-techcom-capital-vnx50.htm" TargetMode="External"/><Relationship Id="rId67" Type="http://schemas.openxmlformats.org/officeDocument/2006/relationships/hyperlink" Target="https://finance.vietstock.vn/FUETCC50-chung-chi-quy-etf-techcom-capital-vnx50.htm" TargetMode="External"/><Relationship Id="rId20" Type="http://schemas.openxmlformats.org/officeDocument/2006/relationships/hyperlink" Target="https://finance.vietstock.vn/FUETCC50-chung-chi-quy-etf-techcom-capital-vnx50.htm" TargetMode="External"/><Relationship Id="rId41" Type="http://schemas.openxmlformats.org/officeDocument/2006/relationships/hyperlink" Target="https://finance.vietstock.vn/FUETCC50-chung-chi-quy-etf-techcom-capital-vnx50.htm" TargetMode="External"/><Relationship Id="rId54" Type="http://schemas.openxmlformats.org/officeDocument/2006/relationships/hyperlink" Target="https://finance.vietstock.vn/FUETCC50-chung-chi-quy-etf-techcom-capital-vnx50.htm" TargetMode="External"/><Relationship Id="rId62" Type="http://schemas.openxmlformats.org/officeDocument/2006/relationships/hyperlink" Target="https://finance.vietstock.vn/FUETCC50-chung-chi-quy-etf-techcom-capital-vnx50.htm" TargetMode="External"/><Relationship Id="rId70" Type="http://schemas.openxmlformats.org/officeDocument/2006/relationships/hyperlink" Target="https://finance.vietstock.vn/FUETCC50-chung-chi-quy-etf-techcom-capital-vnx50.htm" TargetMode="External"/><Relationship Id="rId75" Type="http://schemas.openxmlformats.org/officeDocument/2006/relationships/hyperlink" Target="https://finance.vietstock.vn/FUETCC50-chung-chi-quy-etf-techcom-capital-vnx50.htm" TargetMode="External"/><Relationship Id="rId83" Type="http://schemas.openxmlformats.org/officeDocument/2006/relationships/hyperlink" Target="https://finance.vietstock.vn/FUETCC50-chung-chi-quy-etf-techcom-capital-vnx50.htm" TargetMode="External"/><Relationship Id="rId88" Type="http://schemas.openxmlformats.org/officeDocument/2006/relationships/hyperlink" Target="https://finance.vietstock.vn/FUETCC50-chung-chi-quy-etf-techcom-capital-vnx50.htm" TargetMode="External"/><Relationship Id="rId91" Type="http://schemas.openxmlformats.org/officeDocument/2006/relationships/hyperlink" Target="https://finance.vietstock.vn/FUETCC50-chung-chi-quy-etf-techcom-capital-vnx50.htm" TargetMode="External"/><Relationship Id="rId1" Type="http://schemas.openxmlformats.org/officeDocument/2006/relationships/hyperlink" Target="https://finance.vietstock.vn/FUETCC50-chung-chi-quy-etf-techcom-capital-vnx50.htm" TargetMode="External"/><Relationship Id="rId6" Type="http://schemas.openxmlformats.org/officeDocument/2006/relationships/hyperlink" Target="https://finance.vietstock.vn/FUETCC50-chung-chi-quy-etf-techcom-capital-vnx50.htm" TargetMode="External"/><Relationship Id="rId15" Type="http://schemas.openxmlformats.org/officeDocument/2006/relationships/hyperlink" Target="https://finance.vietstock.vn/FUETCC50-chung-chi-quy-etf-techcom-capital-vnx50.htm" TargetMode="External"/><Relationship Id="rId23" Type="http://schemas.openxmlformats.org/officeDocument/2006/relationships/hyperlink" Target="https://finance.vietstock.vn/FUETCC50-chung-chi-quy-etf-techcom-capital-vnx50.htm" TargetMode="External"/><Relationship Id="rId28" Type="http://schemas.openxmlformats.org/officeDocument/2006/relationships/hyperlink" Target="https://finance.vietstock.vn/FUETCC50-chung-chi-quy-etf-techcom-capital-vnx50.htm" TargetMode="External"/><Relationship Id="rId36" Type="http://schemas.openxmlformats.org/officeDocument/2006/relationships/hyperlink" Target="https://finance.vietstock.vn/FUETCC50-chung-chi-quy-etf-techcom-capital-vnx50.htm" TargetMode="External"/><Relationship Id="rId49" Type="http://schemas.openxmlformats.org/officeDocument/2006/relationships/hyperlink" Target="https://finance.vietstock.vn/FUETCC50-chung-chi-quy-etf-techcom-capital-vnx50.htm" TargetMode="External"/><Relationship Id="rId57" Type="http://schemas.openxmlformats.org/officeDocument/2006/relationships/hyperlink" Target="https://finance.vietstock.vn/FUETCC50-chung-chi-quy-etf-techcom-capital-vnx50.htm" TargetMode="External"/><Relationship Id="rId10" Type="http://schemas.openxmlformats.org/officeDocument/2006/relationships/hyperlink" Target="https://finance.vietstock.vn/FUETCC50-chung-chi-quy-etf-techcom-capital-vnx50.htm" TargetMode="External"/><Relationship Id="rId31" Type="http://schemas.openxmlformats.org/officeDocument/2006/relationships/hyperlink" Target="https://finance.vietstock.vn/FUETCC50-chung-chi-quy-etf-techcom-capital-vnx50.htm" TargetMode="External"/><Relationship Id="rId44" Type="http://schemas.openxmlformats.org/officeDocument/2006/relationships/hyperlink" Target="https://finance.vietstock.vn/FUETCC50-chung-chi-quy-etf-techcom-capital-vnx50.htm" TargetMode="External"/><Relationship Id="rId52" Type="http://schemas.openxmlformats.org/officeDocument/2006/relationships/hyperlink" Target="https://finance.vietstock.vn/FUETCC50-chung-chi-quy-etf-techcom-capital-vnx50.htm" TargetMode="External"/><Relationship Id="rId60" Type="http://schemas.openxmlformats.org/officeDocument/2006/relationships/hyperlink" Target="https://finance.vietstock.vn/FUETCC50-chung-chi-quy-etf-techcom-capital-vnx50.htm" TargetMode="External"/><Relationship Id="rId65" Type="http://schemas.openxmlformats.org/officeDocument/2006/relationships/hyperlink" Target="https://finance.vietstock.vn/FUETCC50-chung-chi-quy-etf-techcom-capital-vnx50.htm" TargetMode="External"/><Relationship Id="rId73" Type="http://schemas.openxmlformats.org/officeDocument/2006/relationships/hyperlink" Target="https://finance.vietstock.vn/FUETCC50-chung-chi-quy-etf-techcom-capital-vnx50.htm" TargetMode="External"/><Relationship Id="rId78" Type="http://schemas.openxmlformats.org/officeDocument/2006/relationships/hyperlink" Target="https://finance.vietstock.vn/FUETCC50-chung-chi-quy-etf-techcom-capital-vnx50.htm" TargetMode="External"/><Relationship Id="rId81" Type="http://schemas.openxmlformats.org/officeDocument/2006/relationships/hyperlink" Target="https://finance.vietstock.vn/FUETCC50-chung-chi-quy-etf-techcom-capital-vnx50.htm" TargetMode="External"/><Relationship Id="rId86" Type="http://schemas.openxmlformats.org/officeDocument/2006/relationships/hyperlink" Target="https://finance.vietstock.vn/FUETCC50-chung-chi-quy-etf-techcom-capital-vnx50.htm" TargetMode="External"/><Relationship Id="rId4" Type="http://schemas.openxmlformats.org/officeDocument/2006/relationships/hyperlink" Target="https://finance.vietstock.vn/FUETCC50-chung-chi-quy-etf-techcom-capital-vnx50.htm" TargetMode="External"/><Relationship Id="rId9" Type="http://schemas.openxmlformats.org/officeDocument/2006/relationships/hyperlink" Target="https://finance.vietstock.vn/FUETCC50-chung-chi-quy-etf-techcom-capital-vnx50.htm" TargetMode="External"/><Relationship Id="rId13" Type="http://schemas.openxmlformats.org/officeDocument/2006/relationships/hyperlink" Target="https://finance.vietstock.vn/FUETCC50-chung-chi-quy-etf-techcom-capital-vnx50.htm" TargetMode="External"/><Relationship Id="rId18" Type="http://schemas.openxmlformats.org/officeDocument/2006/relationships/hyperlink" Target="https://finance.vietstock.vn/FUETCC50-chung-chi-quy-etf-techcom-capital-vnx50.htm" TargetMode="External"/><Relationship Id="rId39" Type="http://schemas.openxmlformats.org/officeDocument/2006/relationships/hyperlink" Target="https://finance.vietstock.vn/FUETCC50-chung-chi-quy-etf-techcom-capital-vnx50.htm" TargetMode="External"/><Relationship Id="rId34" Type="http://schemas.openxmlformats.org/officeDocument/2006/relationships/hyperlink" Target="https://finance.vietstock.vn/FUETCC50-chung-chi-quy-etf-techcom-capital-vnx50.htm" TargetMode="External"/><Relationship Id="rId50" Type="http://schemas.openxmlformats.org/officeDocument/2006/relationships/hyperlink" Target="https://finance.vietstock.vn/FUETCC50-chung-chi-quy-etf-techcom-capital-vnx50.htm" TargetMode="External"/><Relationship Id="rId55" Type="http://schemas.openxmlformats.org/officeDocument/2006/relationships/hyperlink" Target="https://finance.vietstock.vn/FUETCC50-chung-chi-quy-etf-techcom-capital-vnx50.htm" TargetMode="External"/><Relationship Id="rId76" Type="http://schemas.openxmlformats.org/officeDocument/2006/relationships/hyperlink" Target="https://finance.vietstock.vn/FUETCC50-chung-chi-quy-etf-techcom-capital-vnx50.htm" TargetMode="External"/><Relationship Id="rId7" Type="http://schemas.openxmlformats.org/officeDocument/2006/relationships/hyperlink" Target="https://finance.vietstock.vn/FUETCC50-chung-chi-quy-etf-techcom-capital-vnx50.htm" TargetMode="External"/><Relationship Id="rId71" Type="http://schemas.openxmlformats.org/officeDocument/2006/relationships/hyperlink" Target="https://finance.vietstock.vn/FUETCC50-chung-chi-quy-etf-techcom-capital-vnx50.htm" TargetMode="External"/><Relationship Id="rId2" Type="http://schemas.openxmlformats.org/officeDocument/2006/relationships/hyperlink" Target="https://finance.vietstock.vn/FUETCC50-chung-chi-quy-etf-techcom-capital-vnx50.htm" TargetMode="External"/><Relationship Id="rId29" Type="http://schemas.openxmlformats.org/officeDocument/2006/relationships/hyperlink" Target="https://finance.vietstock.vn/FUETCC50-chung-chi-quy-etf-techcom-capital-vnx50.htm" TargetMode="External"/><Relationship Id="rId24" Type="http://schemas.openxmlformats.org/officeDocument/2006/relationships/hyperlink" Target="https://finance.vietstock.vn/FUETCC50-chung-chi-quy-etf-techcom-capital-vnx50.htm" TargetMode="External"/><Relationship Id="rId40" Type="http://schemas.openxmlformats.org/officeDocument/2006/relationships/hyperlink" Target="https://finance.vietstock.vn/FUETCC50-chung-chi-quy-etf-techcom-capital-vnx50.htm" TargetMode="External"/><Relationship Id="rId45" Type="http://schemas.openxmlformats.org/officeDocument/2006/relationships/hyperlink" Target="https://finance.vietstock.vn/FUETCC50-chung-chi-quy-etf-techcom-capital-vnx50.htm" TargetMode="External"/><Relationship Id="rId66" Type="http://schemas.openxmlformats.org/officeDocument/2006/relationships/hyperlink" Target="https://finance.vietstock.vn/FUETCC50-chung-chi-quy-etf-techcom-capital-vnx50.htm" TargetMode="External"/><Relationship Id="rId87" Type="http://schemas.openxmlformats.org/officeDocument/2006/relationships/hyperlink" Target="https://finance.vietstock.vn/FUETCC50-chung-chi-quy-etf-techcom-capital-vnx50.htm" TargetMode="External"/><Relationship Id="rId61" Type="http://schemas.openxmlformats.org/officeDocument/2006/relationships/hyperlink" Target="https://finance.vietstock.vn/FUETCC50-chung-chi-quy-etf-techcom-capital-vnx50.htm" TargetMode="External"/><Relationship Id="rId82" Type="http://schemas.openxmlformats.org/officeDocument/2006/relationships/hyperlink" Target="https://finance.vietstock.vn/FUETCC50-chung-chi-quy-etf-techcom-capital-vnx50.htm" TargetMode="External"/><Relationship Id="rId19" Type="http://schemas.openxmlformats.org/officeDocument/2006/relationships/hyperlink" Target="https://finance.vietstock.vn/FUETCC50-chung-chi-quy-etf-techcom-capital-vnx5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P103"/>
  <sheetViews>
    <sheetView showGridLines="0" tabSelected="1" view="pageBreakPreview" zoomScale="70" zoomScaleNormal="100" zoomScaleSheetLayoutView="70" workbookViewId="0">
      <selection activeCell="G28" sqref="G28"/>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6" width="32.7109375" style="239" customWidth="1"/>
    <col min="7" max="7" width="32.7109375" style="93" customWidth="1"/>
    <col min="8" max="8" width="28.140625" style="189" hidden="1" customWidth="1"/>
    <col min="9" max="9" width="24.28515625" style="93" hidden="1" customWidth="1"/>
    <col min="10" max="10" width="25" style="93" hidden="1" customWidth="1"/>
    <col min="11" max="11" width="25" style="195" hidden="1" customWidth="1"/>
    <col min="12" max="12" width="20.5703125" style="93" hidden="1" customWidth="1"/>
    <col min="13" max="13" width="16" style="93" hidden="1" customWidth="1"/>
    <col min="14" max="14" width="4.5703125" style="93" hidden="1" customWidth="1"/>
    <col min="15" max="15" width="16.7109375" style="93" customWidth="1"/>
    <col min="16" max="16384" width="9.140625" style="93"/>
  </cols>
  <sheetData>
    <row r="1" spans="2:14" ht="24.75" customHeight="1">
      <c r="B1" s="254" t="s">
        <v>79</v>
      </c>
      <c r="C1" s="254"/>
      <c r="D1" s="254"/>
      <c r="E1" s="254"/>
      <c r="F1" s="254"/>
      <c r="G1" s="254"/>
      <c r="H1" s="100" t="s">
        <v>65</v>
      </c>
      <c r="I1" s="74"/>
      <c r="J1" s="61"/>
      <c r="L1" s="61"/>
      <c r="M1" s="81" t="s">
        <v>66</v>
      </c>
      <c r="N1" s="62" t="s">
        <v>67</v>
      </c>
    </row>
    <row r="2" spans="2:14" ht="25.5" customHeight="1">
      <c r="B2" s="255" t="s">
        <v>80</v>
      </c>
      <c r="C2" s="255"/>
      <c r="D2" s="255"/>
      <c r="E2" s="255"/>
      <c r="F2" s="255"/>
      <c r="G2" s="255"/>
      <c r="I2" s="73" t="s">
        <v>68</v>
      </c>
      <c r="J2" s="82">
        <f>G23</f>
        <v>45852</v>
      </c>
      <c r="K2" s="196"/>
      <c r="L2" s="62" t="s">
        <v>69</v>
      </c>
      <c r="M2" s="62">
        <f>DAY(J2)</f>
        <v>14</v>
      </c>
      <c r="N2" s="62" t="str">
        <f>IF(OR(M2=1,M2=11,M2=21),"st",IF(OR(M2=2,M2=12,M2=22),"nd",IF(OR(M2=3,M2=13,M2=23),"rd","th")))</f>
        <v>th</v>
      </c>
    </row>
    <row r="3" spans="2:14" ht="9.75" customHeight="1">
      <c r="G3" s="95"/>
      <c r="I3" s="74"/>
      <c r="J3" s="61"/>
      <c r="L3" s="62" t="s">
        <v>70</v>
      </c>
      <c r="M3" s="61">
        <f>MONTH(J2)</f>
        <v>7</v>
      </c>
      <c r="N3" s="61" t="str">
        <f>IF(M3=1,"Jan",IF(M3=2,"Feb",IF(M3=3,"Mar",IF(M3=4,"Apr",IF(M3=5,"May",IF(M3=6,"Jun",IF(M3=7,"Jul",IF(M3=8,"Aug",IF(M3=9,"Sep",IF(M3=10,"Oct",IF(M3=11,"Nov","Dec")))))))))))</f>
        <v>Jul</v>
      </c>
    </row>
    <row r="4" spans="2:14" ht="15.75">
      <c r="B4" s="256" t="s">
        <v>81</v>
      </c>
      <c r="C4" s="256"/>
      <c r="D4" s="256"/>
      <c r="E4" s="256"/>
      <c r="F4" s="256"/>
      <c r="G4" s="256"/>
      <c r="H4" s="100"/>
      <c r="I4" s="74"/>
      <c r="J4" s="61"/>
      <c r="L4" s="61" t="s">
        <v>71</v>
      </c>
      <c r="M4" s="63">
        <f>YEAR(J2)</f>
        <v>2025</v>
      </c>
      <c r="N4" s="63"/>
    </row>
    <row r="5" spans="2:14" ht="12.75" customHeight="1">
      <c r="C5" s="80"/>
      <c r="D5" s="80"/>
      <c r="E5" s="79" t="s">
        <v>82</v>
      </c>
      <c r="F5" s="80"/>
      <c r="G5" s="80"/>
      <c r="H5" s="100"/>
      <c r="I5" s="74" t="s">
        <v>72</v>
      </c>
      <c r="J5" s="83">
        <f>G23+1</f>
        <v>45853</v>
      </c>
      <c r="K5" s="197"/>
      <c r="L5" s="62" t="s">
        <v>69</v>
      </c>
      <c r="M5" s="82">
        <f>DAY(J5)</f>
        <v>15</v>
      </c>
      <c r="N5" s="62" t="str">
        <f>IF(OR(M5=1,M5=31,M5=21),"st",IF(OR(M5=2,M5=22),"nd",IF(OR(M5=3,M5=23),"rd","th")))</f>
        <v>th</v>
      </c>
    </row>
    <row r="6" spans="2:14" ht="6" customHeight="1">
      <c r="B6" s="79"/>
      <c r="C6" s="79"/>
      <c r="D6" s="79"/>
      <c r="E6" s="79"/>
      <c r="F6" s="79"/>
      <c r="G6" s="79"/>
      <c r="H6" s="100"/>
      <c r="I6" s="74"/>
      <c r="J6" s="61"/>
      <c r="L6" s="62" t="s">
        <v>70</v>
      </c>
      <c r="M6" s="61">
        <f>MONTH(J5)</f>
        <v>7</v>
      </c>
      <c r="N6" s="61" t="str">
        <f>IF(M6=1,"Jan",IF(M6=2,"Feb",IF(M6=3,"Mar",IF(M6=4,"Apr",IF(M6=5,"May",IF(M6=6,"Jun",IF(M6=7,"Jul",IF(M6=8,"Aug",IF(M6=9,"Sep",IF(M6=10,"Oct",IF(M6=11,"Nov","Dec")))))))))))</f>
        <v>Jul</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198"/>
      <c r="L8" s="66"/>
      <c r="M8" s="66"/>
      <c r="N8" s="66"/>
    </row>
    <row r="9" spans="2:14" ht="15.75">
      <c r="B9" s="97"/>
      <c r="C9" s="97"/>
      <c r="D9" s="101"/>
      <c r="E9" s="91" t="s">
        <v>85</v>
      </c>
      <c r="F9" s="99"/>
      <c r="G9" s="99"/>
      <c r="H9" s="100"/>
      <c r="I9" s="73" t="s">
        <v>16</v>
      </c>
      <c r="J9" s="82">
        <f>F23</f>
        <v>45859</v>
      </c>
      <c r="K9" s="196"/>
      <c r="L9" s="62" t="s">
        <v>69</v>
      </c>
      <c r="M9" s="62">
        <f>DAY(J9)</f>
        <v>21</v>
      </c>
      <c r="N9" s="62" t="str">
        <f>IF(OR(M9=1,M9=21,M9=31),"st",IF(OR(M9=2,M9=22),"nd",IF(OR(M9=3,M9=13,M9=23),"rd","th")))</f>
        <v>st</v>
      </c>
    </row>
    <row r="10" spans="2:14" ht="15.75">
      <c r="B10" s="97"/>
      <c r="C10" s="97"/>
      <c r="D10" s="102" t="s">
        <v>86</v>
      </c>
      <c r="E10" s="69" t="s">
        <v>87</v>
      </c>
      <c r="F10" s="99"/>
      <c r="G10" s="99"/>
      <c r="H10" s="100"/>
      <c r="I10" s="74"/>
      <c r="J10" s="61"/>
      <c r="L10" s="62" t="s">
        <v>70</v>
      </c>
      <c r="M10" s="61">
        <f>MONTH(J9)</f>
        <v>7</v>
      </c>
      <c r="N10" s="61" t="str">
        <f>IF(M10=1,"Jan",IF(M10=2,"Feb",IF(M10=3,"Mar",IF(M10=4,"Apr",IF(M10=5,"May",IF(M10=6,"Jun",IF(M10=7,"Jul",IF(M10=8,"Aug",IF(M10=9,"Sep",IF(M10=10,"Oct",IF(M10=11,"Nov","Dec")))))))))))</f>
        <v>Jul</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199"/>
      <c r="L12" s="61" t="s">
        <v>71</v>
      </c>
      <c r="M12" s="63">
        <f>YEAR(J9)</f>
        <v>2025</v>
      </c>
      <c r="N12" s="63"/>
    </row>
    <row r="13" spans="2:14" s="106" customFormat="1" ht="32.1" customHeight="1">
      <c r="B13" s="103">
        <v>1</v>
      </c>
      <c r="C13" s="103"/>
      <c r="D13" s="104" t="s">
        <v>94</v>
      </c>
      <c r="E13" s="257" t="s">
        <v>122</v>
      </c>
      <c r="F13" s="257"/>
      <c r="G13" s="257"/>
      <c r="H13" s="190"/>
      <c r="I13" s="76"/>
      <c r="J13" s="64"/>
      <c r="K13" s="87"/>
      <c r="L13" s="64"/>
      <c r="M13" s="64"/>
      <c r="N13" s="64"/>
    </row>
    <row r="14" spans="2:14" s="106" customFormat="1" ht="32.1" customHeight="1">
      <c r="B14" s="103">
        <v>2</v>
      </c>
      <c r="C14" s="103"/>
      <c r="D14" s="104" t="s">
        <v>95</v>
      </c>
      <c r="E14" s="258" t="s">
        <v>96</v>
      </c>
      <c r="F14" s="258"/>
      <c r="G14" s="258"/>
      <c r="H14" s="190"/>
      <c r="I14" s="84" t="s">
        <v>73</v>
      </c>
      <c r="J14" s="85">
        <f>F23+1</f>
        <v>45860</v>
      </c>
      <c r="K14" s="200"/>
      <c r="L14" s="62" t="s">
        <v>69</v>
      </c>
      <c r="M14" s="62">
        <f>DAY(J14)</f>
        <v>22</v>
      </c>
      <c r="N14" s="62" t="str">
        <f>IF(OR(M14=1,M14=21,M9=31),"st",IF(OR(M14=2,M14=12,M14=22),"nd",IF(OR(M14=3,M14=13,M14=23),"rd","th")))</f>
        <v>nd</v>
      </c>
    </row>
    <row r="15" spans="2:14" s="106" customFormat="1" ht="32.1" customHeight="1">
      <c r="B15" s="103">
        <v>3</v>
      </c>
      <c r="C15" s="103"/>
      <c r="D15" s="104" t="s">
        <v>97</v>
      </c>
      <c r="E15" s="107" t="s">
        <v>134</v>
      </c>
      <c r="F15" s="69"/>
      <c r="G15" s="69"/>
      <c r="H15" s="190"/>
      <c r="I15" s="77"/>
      <c r="J15" s="65"/>
      <c r="K15" s="201"/>
      <c r="L15" s="62" t="s">
        <v>70</v>
      </c>
      <c r="M15" s="61">
        <f>MONTH(J14)</f>
        <v>7</v>
      </c>
      <c r="N15" s="61" t="str">
        <f>IF(M15=1,"Jan",IF(M15=2,"Feb",IF(M15=3,"Mar",IF(M15=4,"Apr",IF(M15=5,"May",IF(M15=6,"Jun",IF(M15=7,"Jul",IF(M15=8,"Aug",IF(M15=9,"Sep",IF(M15=10,"Oct",IF(M15=11,"Nov","Dec")))))))))))</f>
        <v>Jul</v>
      </c>
    </row>
    <row r="16" spans="2:14" s="106" customFormat="1" ht="30.75" customHeight="1">
      <c r="B16" s="103">
        <v>4</v>
      </c>
      <c r="C16" s="103"/>
      <c r="D16" s="104" t="s">
        <v>98</v>
      </c>
      <c r="E16" s="107" t="s">
        <v>132</v>
      </c>
      <c r="F16" s="69"/>
      <c r="G16" s="69"/>
      <c r="H16" s="190"/>
      <c r="I16" s="77"/>
      <c r="J16" s="65"/>
      <c r="K16" s="201"/>
      <c r="L16" s="61" t="s">
        <v>71</v>
      </c>
      <c r="M16" s="63">
        <f>YEAR(J14)</f>
        <v>2025</v>
      </c>
      <c r="N16" s="63"/>
    </row>
    <row r="17" spans="2:15" s="106" customFormat="1" ht="15.95" customHeight="1">
      <c r="B17" s="103">
        <v>5</v>
      </c>
      <c r="C17" s="103"/>
      <c r="D17" s="108" t="s">
        <v>99</v>
      </c>
      <c r="E17" s="259" t="str">
        <f>"Tuần từ "&amp;$M$5&amp;"/"&amp;$M$6&amp;"/"&amp;$M$7&amp;" đến "&amp;$M$9&amp;"/"&amp;$M$10&amp;"/"&amp;$M$12&amp;""</f>
        <v>Tuần từ 15/7/2025 đến 21/7/2025</v>
      </c>
      <c r="F17" s="259"/>
      <c r="G17" s="259"/>
      <c r="H17" s="191"/>
      <c r="I17" s="105"/>
      <c r="J17" s="109"/>
      <c r="K17" s="199"/>
      <c r="L17" s="93"/>
      <c r="M17" s="96"/>
      <c r="N17" s="96"/>
    </row>
    <row r="18" spans="2:15" ht="15.95" customHeight="1">
      <c r="B18" s="110"/>
      <c r="C18" s="103"/>
      <c r="D18" s="111" t="s">
        <v>89</v>
      </c>
      <c r="E18" s="246" t="str">
        <f>"(period: from "&amp;$N$6&amp;" "&amp;$M$5&amp;$N$5&amp;" "&amp;$M$7&amp;" to "&amp;$N$10&amp;" "&amp;$M$9&amp;$N$9&amp;" "&amp;$M$12&amp;")"</f>
        <v>(period: from Jul 15th 2025 to Jul 21st 2025)</v>
      </c>
      <c r="F18" s="246"/>
      <c r="G18" s="112"/>
      <c r="H18" s="192"/>
      <c r="I18" s="84"/>
      <c r="J18" s="113"/>
      <c r="K18" s="87"/>
      <c r="L18" s="113"/>
      <c r="M18" s="113"/>
      <c r="N18" s="113"/>
    </row>
    <row r="19" spans="2:15" ht="15.95" customHeight="1">
      <c r="B19" s="110">
        <v>6</v>
      </c>
      <c r="C19" s="103"/>
      <c r="D19" s="114" t="s">
        <v>90</v>
      </c>
      <c r="E19" s="259">
        <f>F23</f>
        <v>45859</v>
      </c>
      <c r="F19" s="259"/>
      <c r="G19" s="259"/>
      <c r="H19" s="191"/>
      <c r="I19" s="84"/>
      <c r="J19" s="113"/>
      <c r="K19" s="87"/>
      <c r="L19" s="113"/>
      <c r="M19" s="113"/>
      <c r="N19" s="113"/>
    </row>
    <row r="20" spans="2:15" ht="15.95" customHeight="1">
      <c r="B20" s="110"/>
      <c r="C20" s="103"/>
      <c r="D20" s="111" t="s">
        <v>91</v>
      </c>
      <c r="E20" s="221">
        <f>E19</f>
        <v>45859</v>
      </c>
      <c r="F20" s="112"/>
      <c r="G20" s="112"/>
      <c r="H20" s="192"/>
      <c r="I20" s="84"/>
      <c r="J20" s="113"/>
      <c r="K20" s="87"/>
      <c r="L20" s="113"/>
      <c r="M20" s="113"/>
      <c r="N20" s="113"/>
    </row>
    <row r="21" spans="2:15" ht="13.5" customHeight="1">
      <c r="B21" s="103"/>
      <c r="C21" s="103"/>
      <c r="D21" s="68"/>
      <c r="E21" s="68"/>
      <c r="F21" s="68"/>
      <c r="G21" s="115" t="s">
        <v>63</v>
      </c>
      <c r="I21" s="84"/>
      <c r="J21" s="116"/>
      <c r="K21" s="200"/>
      <c r="L21" s="94"/>
      <c r="M21" s="94"/>
      <c r="N21" s="94"/>
    </row>
    <row r="22" spans="2:15" ht="31.5" customHeight="1">
      <c r="B22" s="284" t="s">
        <v>49</v>
      </c>
      <c r="C22" s="285" t="s">
        <v>50</v>
      </c>
      <c r="D22" s="285"/>
      <c r="E22" s="285"/>
      <c r="F22" s="286" t="s">
        <v>51</v>
      </c>
      <c r="G22" s="286" t="s">
        <v>133</v>
      </c>
      <c r="H22" s="117"/>
      <c r="I22" s="117"/>
      <c r="J22" s="118"/>
      <c r="K22" s="201"/>
      <c r="L22" s="253">
        <f>G23</f>
        <v>45852</v>
      </c>
    </row>
    <row r="23" spans="2:15" ht="16.5" customHeight="1">
      <c r="B23" s="284"/>
      <c r="C23" s="284"/>
      <c r="D23" s="284"/>
      <c r="E23" s="284"/>
      <c r="F23" s="287">
        <f>G23+7</f>
        <v>45859</v>
      </c>
      <c r="G23" s="287">
        <v>45852</v>
      </c>
      <c r="H23" s="117"/>
      <c r="I23" s="117"/>
      <c r="J23" s="118"/>
      <c r="K23" s="201"/>
      <c r="L23" s="253"/>
      <c r="M23" s="96"/>
      <c r="N23" s="96"/>
    </row>
    <row r="24" spans="2:15" ht="27.75" customHeight="1">
      <c r="B24" s="122" t="s">
        <v>1</v>
      </c>
      <c r="C24" s="288" t="s">
        <v>100</v>
      </c>
      <c r="D24" s="288"/>
      <c r="E24" s="288"/>
      <c r="F24" s="289"/>
      <c r="G24" s="289"/>
      <c r="I24" s="113"/>
      <c r="J24" s="113"/>
      <c r="K24" s="87"/>
      <c r="L24" s="113"/>
      <c r="M24" s="113"/>
    </row>
    <row r="25" spans="2:15" ht="32.25" customHeight="1">
      <c r="B25" s="123">
        <v>1</v>
      </c>
      <c r="C25" s="288" t="s">
        <v>101</v>
      </c>
      <c r="D25" s="288"/>
      <c r="E25" s="288"/>
      <c r="F25" s="124"/>
      <c r="G25" s="124"/>
      <c r="H25" s="189" t="s">
        <v>74</v>
      </c>
      <c r="I25" s="179">
        <v>5700000</v>
      </c>
      <c r="J25" s="162"/>
      <c r="K25" s="202"/>
      <c r="L25" s="163"/>
      <c r="M25" s="163"/>
    </row>
    <row r="26" spans="2:15" ht="20.100000000000001" customHeight="1">
      <c r="B26" s="123">
        <v>1.1000000000000001</v>
      </c>
      <c r="C26" s="123"/>
      <c r="D26" s="290" t="s">
        <v>60</v>
      </c>
      <c r="E26" s="290"/>
      <c r="F26" s="147">
        <v>74457091235</v>
      </c>
      <c r="G26" s="147">
        <v>71179382353</v>
      </c>
      <c r="H26" s="189" t="s">
        <v>75</v>
      </c>
      <c r="I26" s="179">
        <v>5700000</v>
      </c>
      <c r="J26" s="163"/>
      <c r="K26" s="202"/>
      <c r="L26" s="164">
        <v>67245907685</v>
      </c>
      <c r="M26" s="165">
        <f>L26-G26</f>
        <v>-3933474668</v>
      </c>
      <c r="O26" s="143"/>
    </row>
    <row r="27" spans="2:15" ht="20.100000000000001" customHeight="1">
      <c r="B27" s="125">
        <v>1.2</v>
      </c>
      <c r="C27" s="125"/>
      <c r="D27" s="291" t="s">
        <v>61</v>
      </c>
      <c r="E27" s="291"/>
      <c r="F27" s="148">
        <v>1181858591</v>
      </c>
      <c r="G27" s="148">
        <v>1129831465</v>
      </c>
      <c r="H27" s="189" t="s">
        <v>77</v>
      </c>
      <c r="I27" s="180">
        <v>0</v>
      </c>
      <c r="J27" s="166"/>
      <c r="K27" s="203"/>
      <c r="L27" s="164">
        <v>1067395360</v>
      </c>
      <c r="M27" s="165">
        <f t="shared" ref="M27:M54" si="0">L27-G27</f>
        <v>-62436105</v>
      </c>
      <c r="O27" s="143"/>
    </row>
    <row r="28" spans="2:15" ht="20.100000000000001" customHeight="1">
      <c r="B28" s="125">
        <v>1.3</v>
      </c>
      <c r="C28" s="125"/>
      <c r="D28" s="291" t="s">
        <v>62</v>
      </c>
      <c r="E28" s="291"/>
      <c r="F28" s="222">
        <v>11818.58591</v>
      </c>
      <c r="G28" s="222">
        <v>11298.31465</v>
      </c>
      <c r="I28" s="181"/>
      <c r="J28" s="163"/>
      <c r="K28" s="202"/>
      <c r="L28" s="164">
        <v>10673.953600000001</v>
      </c>
      <c r="M28" s="165">
        <f>L28-G28</f>
        <v>-624.36104999999952</v>
      </c>
      <c r="O28" s="143"/>
    </row>
    <row r="29" spans="2:15" ht="33" customHeight="1">
      <c r="B29" s="125">
        <v>2</v>
      </c>
      <c r="C29" s="292" t="s">
        <v>102</v>
      </c>
      <c r="D29" s="292"/>
      <c r="E29" s="292"/>
      <c r="F29" s="148"/>
      <c r="G29" s="148"/>
      <c r="I29" s="181">
        <f>F23</f>
        <v>45859</v>
      </c>
      <c r="J29" s="167"/>
      <c r="K29" s="204"/>
      <c r="L29" s="164"/>
      <c r="M29" s="165">
        <f t="shared" si="0"/>
        <v>0</v>
      </c>
      <c r="N29" s="143"/>
    </row>
    <row r="30" spans="2:15" ht="20.100000000000001" customHeight="1" thickBot="1">
      <c r="B30" s="125">
        <v>2.1</v>
      </c>
      <c r="C30" s="125"/>
      <c r="D30" s="291" t="s">
        <v>60</v>
      </c>
      <c r="E30" s="291"/>
      <c r="F30" s="148">
        <v>75654490751</v>
      </c>
      <c r="G30" s="148">
        <v>74457091235</v>
      </c>
      <c r="H30" s="189" t="s">
        <v>41</v>
      </c>
      <c r="I30" s="182">
        <v>72193296117</v>
      </c>
      <c r="J30" s="168"/>
      <c r="K30" s="205"/>
      <c r="L30" s="164">
        <v>68038278888</v>
      </c>
      <c r="M30" s="165">
        <f t="shared" si="0"/>
        <v>-6418812347</v>
      </c>
      <c r="N30" s="143"/>
    </row>
    <row r="31" spans="2:15" ht="20.100000000000001" customHeight="1" thickBot="1">
      <c r="B31" s="125">
        <v>2.2000000000000002</v>
      </c>
      <c r="C31" s="125"/>
      <c r="D31" s="291" t="s">
        <v>61</v>
      </c>
      <c r="E31" s="291"/>
      <c r="F31" s="148">
        <v>1200864932</v>
      </c>
      <c r="G31" s="148">
        <v>1181858591</v>
      </c>
      <c r="I31" s="182"/>
      <c r="J31" s="168"/>
      <c r="K31" s="205"/>
      <c r="L31" s="164">
        <v>1079972680</v>
      </c>
      <c r="M31" s="165">
        <f t="shared" si="0"/>
        <v>-101885911</v>
      </c>
      <c r="N31" s="143"/>
    </row>
    <row r="32" spans="2:15" ht="20.100000000000001" customHeight="1" thickBot="1">
      <c r="B32" s="125">
        <v>2.2999999999999998</v>
      </c>
      <c r="C32" s="125"/>
      <c r="D32" s="291" t="s">
        <v>62</v>
      </c>
      <c r="E32" s="291"/>
      <c r="F32" s="293">
        <v>12008.64932</v>
      </c>
      <c r="G32" s="222">
        <v>11818.58591</v>
      </c>
      <c r="H32" s="189" t="s">
        <v>113</v>
      </c>
      <c r="I32" s="183">
        <v>57</v>
      </c>
      <c r="J32" s="168"/>
      <c r="K32" s="205"/>
      <c r="L32" s="164">
        <v>10799.7268</v>
      </c>
      <c r="M32" s="165">
        <f t="shared" si="0"/>
        <v>-1018.8591099999994</v>
      </c>
      <c r="N32" s="143"/>
      <c r="O32" s="237"/>
    </row>
    <row r="33" spans="2:15" ht="35.1" customHeight="1" thickBot="1">
      <c r="B33" s="125">
        <v>3</v>
      </c>
      <c r="C33" s="294" t="s">
        <v>93</v>
      </c>
      <c r="D33" s="292"/>
      <c r="E33" s="292"/>
      <c r="F33" s="148">
        <v>1197399516</v>
      </c>
      <c r="G33" s="148">
        <v>3277708882</v>
      </c>
      <c r="I33" s="183"/>
      <c r="J33" s="168"/>
      <c r="K33" s="205"/>
      <c r="L33" s="164">
        <v>792371203</v>
      </c>
      <c r="M33" s="165">
        <f t="shared" si="0"/>
        <v>-2485337679</v>
      </c>
      <c r="N33" s="143"/>
    </row>
    <row r="34" spans="2:15" ht="27" customHeight="1" thickBot="1">
      <c r="B34" s="125">
        <v>3.1</v>
      </c>
      <c r="C34" s="295"/>
      <c r="D34" s="296" t="s">
        <v>92</v>
      </c>
      <c r="E34" s="296"/>
      <c r="F34" s="148">
        <v>1197399516</v>
      </c>
      <c r="G34" s="148">
        <v>3277708882</v>
      </c>
      <c r="H34" s="189" t="s">
        <v>114</v>
      </c>
      <c r="I34" s="184">
        <v>1266549054</v>
      </c>
      <c r="J34" s="168"/>
      <c r="K34" s="205"/>
      <c r="L34" s="164">
        <v>792371203</v>
      </c>
      <c r="M34" s="165">
        <f t="shared" si="0"/>
        <v>-2485337679</v>
      </c>
      <c r="N34" s="143"/>
    </row>
    <row r="35" spans="2:15" ht="27.75" customHeight="1" thickBot="1">
      <c r="B35" s="125">
        <v>3.2</v>
      </c>
      <c r="C35" s="297"/>
      <c r="D35" s="296" t="s">
        <v>76</v>
      </c>
      <c r="E35" s="296"/>
      <c r="F35" s="148"/>
      <c r="G35" s="148"/>
      <c r="I35" s="184"/>
      <c r="J35" s="168"/>
      <c r="K35" s="205"/>
      <c r="L35" s="164"/>
      <c r="M35" s="165">
        <f t="shared" si="0"/>
        <v>0</v>
      </c>
      <c r="N35" s="143"/>
    </row>
    <row r="36" spans="2:15" ht="27" customHeight="1" thickBot="1">
      <c r="B36" s="125">
        <v>3.3</v>
      </c>
      <c r="C36" s="297"/>
      <c r="D36" s="296" t="s">
        <v>52</v>
      </c>
      <c r="E36" s="296"/>
      <c r="F36" s="146"/>
      <c r="G36" s="149"/>
      <c r="H36" s="189" t="s">
        <v>115</v>
      </c>
      <c r="I36" s="185">
        <v>12665.49</v>
      </c>
      <c r="J36" s="169"/>
      <c r="K36" s="205"/>
      <c r="L36" s="164"/>
      <c r="M36" s="165">
        <f t="shared" si="0"/>
        <v>0</v>
      </c>
      <c r="O36" s="143"/>
    </row>
    <row r="37" spans="2:15" ht="32.1" customHeight="1">
      <c r="B37" s="125">
        <v>4</v>
      </c>
      <c r="C37" s="298" t="s">
        <v>103</v>
      </c>
      <c r="D37" s="298"/>
      <c r="E37" s="298"/>
      <c r="F37" s="223">
        <v>190.06341</v>
      </c>
      <c r="G37" s="223">
        <v>520.27125999999998</v>
      </c>
      <c r="I37" s="186"/>
      <c r="J37" s="170"/>
      <c r="K37" s="205"/>
      <c r="L37" s="164">
        <v>125.7732</v>
      </c>
      <c r="M37" s="165">
        <f t="shared" si="0"/>
        <v>-394.49806000000001</v>
      </c>
      <c r="O37" s="238"/>
    </row>
    <row r="38" spans="2:15" ht="32.1" customHeight="1">
      <c r="B38" s="125">
        <v>5</v>
      </c>
      <c r="C38" s="292" t="s">
        <v>104</v>
      </c>
      <c r="D38" s="292"/>
      <c r="E38" s="292"/>
      <c r="F38" s="299"/>
      <c r="G38" s="299"/>
      <c r="I38" s="187">
        <v>736543004</v>
      </c>
      <c r="J38" s="172"/>
      <c r="K38" s="205"/>
      <c r="L38" s="164"/>
      <c r="M38" s="165">
        <f t="shared" si="0"/>
        <v>0</v>
      </c>
      <c r="O38" s="143"/>
    </row>
    <row r="39" spans="2:15" ht="20.100000000000001" customHeight="1">
      <c r="B39" s="125">
        <v>5.0999999999999996</v>
      </c>
      <c r="C39" s="297"/>
      <c r="D39" s="291" t="s">
        <v>56</v>
      </c>
      <c r="E39" s="291"/>
      <c r="F39" s="148">
        <v>76080062932</v>
      </c>
      <c r="G39" s="148">
        <v>74457091235</v>
      </c>
      <c r="H39" s="194"/>
      <c r="I39" s="188"/>
      <c r="J39" s="173"/>
      <c r="K39" s="205"/>
      <c r="L39" s="164">
        <v>68363117149</v>
      </c>
      <c r="M39" s="165">
        <f t="shared" si="0"/>
        <v>-6093974086</v>
      </c>
      <c r="O39" s="143"/>
    </row>
    <row r="40" spans="2:15" ht="20.100000000000001" customHeight="1">
      <c r="B40" s="125">
        <v>5.2</v>
      </c>
      <c r="C40" s="297"/>
      <c r="D40" s="291" t="s">
        <v>57</v>
      </c>
      <c r="E40" s="291"/>
      <c r="F40" s="148">
        <v>54222704675</v>
      </c>
      <c r="G40" s="148">
        <v>54222704675</v>
      </c>
      <c r="H40" s="194"/>
      <c r="I40" s="188">
        <v>12400</v>
      </c>
      <c r="J40" s="173"/>
      <c r="K40" s="205"/>
      <c r="L40" s="164">
        <v>54222704675</v>
      </c>
      <c r="M40" s="165">
        <f t="shared" si="0"/>
        <v>0</v>
      </c>
      <c r="O40" s="143"/>
    </row>
    <row r="41" spans="2:15" ht="32.1" customHeight="1">
      <c r="B41" s="125">
        <v>6</v>
      </c>
      <c r="C41" s="300" t="s">
        <v>111</v>
      </c>
      <c r="D41" s="298"/>
      <c r="E41" s="298"/>
      <c r="F41" s="126"/>
      <c r="G41" s="126"/>
      <c r="I41" s="187"/>
      <c r="J41" s="170"/>
      <c r="K41" s="206"/>
      <c r="L41" s="170"/>
      <c r="M41" s="165">
        <f t="shared" si="0"/>
        <v>0</v>
      </c>
      <c r="O41" s="143"/>
    </row>
    <row r="42" spans="2:15" ht="16.5">
      <c r="B42" s="125">
        <v>6.1</v>
      </c>
      <c r="C42" s="301"/>
      <c r="D42" s="302" t="s">
        <v>119</v>
      </c>
      <c r="E42" s="302"/>
      <c r="F42" s="126"/>
      <c r="G42" s="126"/>
      <c r="I42" s="171"/>
      <c r="J42" s="170"/>
      <c r="K42" s="206"/>
      <c r="L42" s="170"/>
      <c r="M42" s="165">
        <f t="shared" si="0"/>
        <v>0</v>
      </c>
      <c r="O42" s="143"/>
    </row>
    <row r="43" spans="2:15" ht="16.5">
      <c r="B43" s="125">
        <v>6.2</v>
      </c>
      <c r="C43" s="301"/>
      <c r="D43" s="302" t="s">
        <v>120</v>
      </c>
      <c r="E43" s="302"/>
      <c r="F43" s="126"/>
      <c r="G43" s="126"/>
      <c r="I43" s="174"/>
      <c r="J43" s="170"/>
      <c r="K43" s="206"/>
      <c r="L43" s="170"/>
      <c r="M43" s="165">
        <f t="shared" si="0"/>
        <v>0</v>
      </c>
      <c r="O43" s="143"/>
    </row>
    <row r="44" spans="2:15" ht="16.5">
      <c r="B44" s="125">
        <v>6.3</v>
      </c>
      <c r="C44" s="301"/>
      <c r="D44" s="302" t="s">
        <v>121</v>
      </c>
      <c r="E44" s="302"/>
      <c r="F44" s="126"/>
      <c r="G44" s="126"/>
      <c r="I44" s="175"/>
      <c r="J44" s="170"/>
      <c r="K44" s="206"/>
      <c r="L44" s="170"/>
      <c r="M44" s="165">
        <f t="shared" si="0"/>
        <v>0</v>
      </c>
      <c r="O44" s="143"/>
    </row>
    <row r="45" spans="2:15" ht="42" customHeight="1">
      <c r="B45" s="127" t="s">
        <v>2</v>
      </c>
      <c r="C45" s="292" t="s">
        <v>105</v>
      </c>
      <c r="D45" s="292"/>
      <c r="E45" s="292"/>
      <c r="F45" s="303"/>
      <c r="G45" s="303"/>
      <c r="I45" s="176"/>
      <c r="J45" s="170"/>
      <c r="K45" s="206"/>
      <c r="L45" s="170"/>
      <c r="M45" s="165">
        <f t="shared" si="0"/>
        <v>0</v>
      </c>
      <c r="O45" s="143"/>
    </row>
    <row r="46" spans="2:15" ht="32.1" customHeight="1">
      <c r="B46" s="125">
        <v>1</v>
      </c>
      <c r="C46" s="292" t="s">
        <v>106</v>
      </c>
      <c r="D46" s="292"/>
      <c r="E46" s="292"/>
      <c r="F46" s="126">
        <f>G47</f>
        <v>11790</v>
      </c>
      <c r="G46" s="126">
        <v>11260</v>
      </c>
      <c r="I46" s="167"/>
      <c r="J46" s="170"/>
      <c r="K46" s="206"/>
      <c r="L46" s="170">
        <v>10580</v>
      </c>
      <c r="M46" s="165">
        <f t="shared" si="0"/>
        <v>-680</v>
      </c>
      <c r="O46" s="143"/>
    </row>
    <row r="47" spans="2:15" ht="32.1" customHeight="1">
      <c r="B47" s="125">
        <v>2</v>
      </c>
      <c r="C47" s="292" t="s">
        <v>107</v>
      </c>
      <c r="D47" s="292"/>
      <c r="E47" s="292"/>
      <c r="F47" s="241">
        <f>'MIN MAX'!U1</f>
        <v>12050</v>
      </c>
      <c r="G47" s="126">
        <v>11790</v>
      </c>
      <c r="I47" s="177"/>
      <c r="J47" s="170"/>
      <c r="K47" s="206"/>
      <c r="L47" s="170">
        <v>10990</v>
      </c>
      <c r="M47" s="165">
        <f t="shared" si="0"/>
        <v>-800</v>
      </c>
      <c r="O47" s="241"/>
    </row>
    <row r="48" spans="2:15" ht="32.1" customHeight="1">
      <c r="B48" s="125">
        <v>3</v>
      </c>
      <c r="C48" s="292" t="s">
        <v>108</v>
      </c>
      <c r="D48" s="292"/>
      <c r="E48" s="292"/>
      <c r="F48" s="160">
        <f>F47-F46</f>
        <v>260</v>
      </c>
      <c r="G48" s="160">
        <v>530</v>
      </c>
      <c r="I48" s="178"/>
      <c r="J48" s="170"/>
      <c r="K48" s="206"/>
      <c r="L48" s="170">
        <v>410</v>
      </c>
      <c r="M48" s="165">
        <f t="shared" si="0"/>
        <v>-120</v>
      </c>
      <c r="O48" s="143"/>
    </row>
    <row r="49" spans="2:16" ht="32.1" customHeight="1">
      <c r="B49" s="304">
        <v>4</v>
      </c>
      <c r="C49" s="292" t="s">
        <v>109</v>
      </c>
      <c r="D49" s="292"/>
      <c r="E49" s="292"/>
      <c r="F49" s="303"/>
      <c r="G49" s="303"/>
      <c r="I49" s="165"/>
      <c r="J49" s="170"/>
      <c r="K49" s="206"/>
      <c r="L49" s="170"/>
      <c r="M49" s="165">
        <f t="shared" si="0"/>
        <v>0</v>
      </c>
      <c r="O49" s="143"/>
    </row>
    <row r="50" spans="2:16" ht="15.95" customHeight="1">
      <c r="B50" s="304"/>
      <c r="C50" s="297"/>
      <c r="D50" s="291" t="s">
        <v>58</v>
      </c>
      <c r="E50" s="291"/>
      <c r="F50" s="140">
        <f>F47-F32</f>
        <v>41.350679999999556</v>
      </c>
      <c r="G50" s="140">
        <v>-28.585909999999785</v>
      </c>
      <c r="I50" s="165"/>
      <c r="J50" s="170"/>
      <c r="K50" s="206"/>
      <c r="L50" s="170">
        <v>-1.926499999999578</v>
      </c>
      <c r="M50" s="165">
        <f t="shared" si="0"/>
        <v>26.659410000000207</v>
      </c>
      <c r="O50" s="143"/>
      <c r="P50" s="237"/>
    </row>
    <row r="51" spans="2:16" ht="15.95" customHeight="1">
      <c r="B51" s="304"/>
      <c r="C51" s="297"/>
      <c r="D51" s="291" t="s">
        <v>59</v>
      </c>
      <c r="E51" s="291"/>
      <c r="F51" s="128">
        <f>F47/F32-1</f>
        <v>3.4434080718079851E-3</v>
      </c>
      <c r="G51" s="128">
        <v>-2.4187250672529359E-3</v>
      </c>
      <c r="H51" s="193"/>
      <c r="I51" s="165"/>
      <c r="J51" s="163"/>
      <c r="K51" s="202"/>
      <c r="L51" s="163">
        <v>-1.7526500017983615E-4</v>
      </c>
      <c r="M51" s="165">
        <f t="shared" si="0"/>
        <v>2.2434600670730998E-3</v>
      </c>
      <c r="O51" s="143"/>
    </row>
    <row r="52" spans="2:16" ht="31.5" customHeight="1">
      <c r="B52" s="304">
        <v>5</v>
      </c>
      <c r="C52" s="292" t="s">
        <v>110</v>
      </c>
      <c r="D52" s="292"/>
      <c r="E52" s="292"/>
      <c r="F52" s="303"/>
      <c r="G52" s="303"/>
      <c r="I52" s="188"/>
      <c r="J52" s="163"/>
      <c r="K52" s="202"/>
      <c r="L52" s="163"/>
      <c r="M52" s="165">
        <f t="shared" si="0"/>
        <v>0</v>
      </c>
      <c r="O52" s="143"/>
    </row>
    <row r="53" spans="2:16" ht="15.95" customHeight="1">
      <c r="B53" s="304"/>
      <c r="C53" s="297"/>
      <c r="D53" s="291" t="s">
        <v>56</v>
      </c>
      <c r="E53" s="291"/>
      <c r="F53" s="126">
        <f>'MIN MAX'!S1</f>
        <v>12050</v>
      </c>
      <c r="G53" s="126">
        <v>11790</v>
      </c>
      <c r="H53" s="189" t="s">
        <v>116</v>
      </c>
      <c r="I53" s="188">
        <v>16930</v>
      </c>
      <c r="J53" s="173"/>
      <c r="K53" s="205">
        <f>F53-I53</f>
        <v>-4880</v>
      </c>
      <c r="L53" s="163">
        <v>10750</v>
      </c>
      <c r="M53" s="165">
        <f t="shared" si="0"/>
        <v>-1040</v>
      </c>
      <c r="O53" s="143"/>
    </row>
    <row r="54" spans="2:16" ht="15.95" customHeight="1">
      <c r="B54" s="304"/>
      <c r="C54" s="297"/>
      <c r="D54" s="291" t="s">
        <v>57</v>
      </c>
      <c r="E54" s="291"/>
      <c r="F54" s="126">
        <f>'MIN MAX'!S2</f>
        <v>8710</v>
      </c>
      <c r="G54" s="126">
        <v>8710</v>
      </c>
      <c r="H54" s="189" t="s">
        <v>117</v>
      </c>
      <c r="I54" s="188">
        <v>10820</v>
      </c>
      <c r="J54" s="161"/>
      <c r="K54" s="205">
        <f>F54-I54</f>
        <v>-2110</v>
      </c>
      <c r="L54" s="68">
        <v>8710</v>
      </c>
      <c r="M54" s="165">
        <f t="shared" si="0"/>
        <v>0</v>
      </c>
      <c r="O54" s="143"/>
    </row>
    <row r="55" spans="2:16" ht="15.95" customHeight="1">
      <c r="B55" s="150"/>
      <c r="C55" s="151"/>
      <c r="D55" s="152"/>
      <c r="E55" s="152"/>
      <c r="F55" s="153"/>
      <c r="G55" s="153"/>
      <c r="I55" s="88"/>
      <c r="J55" s="119"/>
      <c r="K55" s="207"/>
      <c r="L55" s="113"/>
      <c r="M55" s="88"/>
      <c r="O55" s="143"/>
    </row>
    <row r="56" spans="2:16" ht="18.75" hidden="1" customHeight="1">
      <c r="B56" s="129"/>
      <c r="C56" s="129"/>
      <c r="D56" s="130"/>
      <c r="E56" s="130"/>
      <c r="F56" s="131"/>
      <c r="G56" s="131"/>
      <c r="I56" s="88">
        <v>22900</v>
      </c>
      <c r="J56" s="12"/>
      <c r="K56" s="208"/>
      <c r="L56" s="113"/>
      <c r="M56" s="113"/>
    </row>
    <row r="57" spans="2:16" ht="15" customHeight="1">
      <c r="B57" s="249" t="s">
        <v>53</v>
      </c>
      <c r="C57" s="249"/>
      <c r="D57" s="249"/>
      <c r="E57" s="132"/>
      <c r="F57" s="250" t="s">
        <v>78</v>
      </c>
      <c r="G57" s="250"/>
      <c r="H57" s="190"/>
      <c r="I57" s="88"/>
      <c r="J57" s="92"/>
      <c r="K57" s="209"/>
      <c r="L57" s="120"/>
      <c r="M57" s="120"/>
    </row>
    <row r="58" spans="2:16" ht="15" customHeight="1">
      <c r="B58" s="251" t="s">
        <v>54</v>
      </c>
      <c r="C58" s="251"/>
      <c r="D58" s="251"/>
      <c r="E58" s="133"/>
      <c r="F58" s="252" t="s">
        <v>55</v>
      </c>
      <c r="G58" s="252"/>
      <c r="H58" s="190"/>
      <c r="I58" s="88"/>
      <c r="J58" s="120"/>
      <c r="K58" s="210"/>
      <c r="L58" s="121"/>
      <c r="M58" s="121"/>
    </row>
    <row r="59" spans="2:16" ht="15.75">
      <c r="B59" s="144"/>
      <c r="C59" s="144"/>
      <c r="D59" s="144"/>
      <c r="E59" s="145"/>
      <c r="F59" s="136"/>
      <c r="G59" s="136"/>
      <c r="H59" s="190"/>
      <c r="I59" s="88"/>
      <c r="J59" s="120"/>
      <c r="K59" s="210"/>
      <c r="L59" s="121"/>
      <c r="M59" s="121"/>
    </row>
    <row r="60" spans="2:16" ht="15.75">
      <c r="B60" s="156"/>
      <c r="C60" s="156"/>
      <c r="D60" s="156"/>
      <c r="E60" s="157"/>
      <c r="F60" s="136"/>
      <c r="G60" s="136"/>
      <c r="H60" s="190"/>
      <c r="I60" s="88"/>
      <c r="J60" s="120"/>
      <c r="K60" s="210"/>
      <c r="L60" s="121"/>
      <c r="M60" s="121"/>
    </row>
    <row r="61" spans="2:16" ht="15.75">
      <c r="B61" s="156"/>
      <c r="C61" s="156"/>
      <c r="D61" s="156"/>
      <c r="E61" s="157"/>
      <c r="F61" s="136"/>
      <c r="G61" s="136"/>
      <c r="H61" s="190"/>
      <c r="I61" s="88"/>
      <c r="J61" s="120"/>
      <c r="K61" s="210"/>
      <c r="L61" s="121"/>
      <c r="M61" s="121"/>
    </row>
    <row r="62" spans="2:16" ht="15.75">
      <c r="B62" s="12"/>
      <c r="C62" s="12"/>
      <c r="D62" s="12"/>
      <c r="E62" s="137"/>
      <c r="F62" s="138"/>
      <c r="G62" s="139"/>
      <c r="H62" s="190"/>
      <c r="I62" s="88"/>
      <c r="J62" s="245"/>
      <c r="K62" s="245"/>
      <c r="L62" s="245"/>
      <c r="M62" s="121"/>
    </row>
    <row r="63" spans="2:16" ht="15.75">
      <c r="B63" s="247"/>
      <c r="C63" s="247"/>
      <c r="D63" s="247"/>
      <c r="E63" s="248"/>
      <c r="F63" s="248"/>
      <c r="G63" s="248"/>
      <c r="H63" s="190"/>
      <c r="I63" s="88"/>
      <c r="J63" s="120"/>
      <c r="K63" s="210"/>
      <c r="L63" s="121"/>
      <c r="M63" s="121"/>
    </row>
    <row r="64" spans="2:16" ht="15.75">
      <c r="B64" s="134"/>
      <c r="C64" s="134"/>
      <c r="D64" s="134"/>
      <c r="E64" s="135"/>
      <c r="F64" s="136"/>
      <c r="G64" s="136"/>
      <c r="H64" s="190"/>
      <c r="I64" s="88"/>
      <c r="J64" s="120"/>
      <c r="K64" s="210"/>
      <c r="L64" s="121"/>
      <c r="M64" s="121"/>
    </row>
    <row r="65" spans="2:13" ht="15.75">
      <c r="B65" s="12"/>
      <c r="C65" s="12"/>
      <c r="D65" s="12"/>
      <c r="E65" s="137"/>
      <c r="F65" s="138"/>
      <c r="G65" s="139"/>
      <c r="H65" s="190"/>
      <c r="I65" s="120"/>
      <c r="J65" s="245"/>
      <c r="K65" s="245"/>
      <c r="L65" s="245"/>
      <c r="M65" s="121"/>
    </row>
    <row r="66" spans="2:13" ht="15.75">
      <c r="B66" s="12"/>
      <c r="C66" s="12"/>
      <c r="D66" s="12"/>
      <c r="E66" s="137"/>
      <c r="F66" s="138"/>
      <c r="G66" s="139"/>
      <c r="H66" s="190"/>
      <c r="I66" s="120"/>
      <c r="J66" s="158"/>
      <c r="K66" s="209"/>
      <c r="L66" s="158"/>
      <c r="M66" s="121"/>
    </row>
    <row r="67" spans="2:13" ht="15.75">
      <c r="B67" s="92"/>
      <c r="C67" s="92"/>
      <c r="D67" s="92"/>
      <c r="E67" s="70"/>
      <c r="F67" s="71"/>
      <c r="G67" s="72"/>
      <c r="H67" s="190"/>
      <c r="I67" s="88"/>
      <c r="J67" s="244"/>
      <c r="K67" s="244"/>
      <c r="L67" s="244"/>
      <c r="M67" s="121"/>
    </row>
    <row r="68" spans="2:13" ht="15.75">
      <c r="B68" s="89"/>
      <c r="C68" s="86"/>
      <c r="D68" s="89"/>
      <c r="E68" s="70"/>
      <c r="F68" s="71"/>
      <c r="G68" s="72"/>
      <c r="H68" s="190"/>
      <c r="I68" s="88"/>
      <c r="J68" s="120"/>
      <c r="K68" s="210"/>
      <c r="L68" s="121"/>
      <c r="M68" s="121"/>
    </row>
    <row r="69" spans="2:13" ht="15.75">
      <c r="B69" s="159" t="s">
        <v>64</v>
      </c>
      <c r="C69" s="159"/>
      <c r="D69" s="159"/>
      <c r="E69" s="70"/>
      <c r="F69" s="159" t="s">
        <v>131</v>
      </c>
      <c r="G69" s="159"/>
      <c r="H69" s="190"/>
      <c r="I69" s="120"/>
      <c r="J69" s="120"/>
      <c r="K69" s="210"/>
      <c r="L69" s="121"/>
      <c r="M69" s="121"/>
    </row>
    <row r="70" spans="2:13" ht="15.75" hidden="1">
      <c r="B70" s="154" t="s">
        <v>118</v>
      </c>
      <c r="C70" s="154"/>
      <c r="D70" s="154"/>
      <c r="E70" s="70"/>
      <c r="F70" s="214" t="s">
        <v>123</v>
      </c>
      <c r="G70" s="215"/>
      <c r="H70" s="190"/>
      <c r="I70" s="120"/>
      <c r="J70" s="120"/>
      <c r="K70" s="210"/>
      <c r="L70" s="121"/>
      <c r="M70" s="121"/>
    </row>
    <row r="71" spans="2:13" ht="15.75" hidden="1">
      <c r="B71" s="155" t="s">
        <v>112</v>
      </c>
      <c r="C71" s="155"/>
      <c r="D71" s="155"/>
      <c r="E71" s="216"/>
      <c r="F71" s="217" t="s">
        <v>124</v>
      </c>
      <c r="G71" s="218"/>
      <c r="I71" s="120"/>
    </row>
    <row r="72" spans="2:13" ht="30" hidden="1" customHeight="1">
      <c r="B72" s="78"/>
      <c r="C72" s="213"/>
      <c r="D72" s="213"/>
      <c r="E72" s="219"/>
      <c r="F72" s="242" t="s">
        <v>125</v>
      </c>
      <c r="G72" s="242"/>
      <c r="H72" s="190"/>
      <c r="I72" s="120"/>
      <c r="J72" s="120"/>
      <c r="K72" s="210"/>
      <c r="L72" s="121"/>
      <c r="M72" s="121"/>
    </row>
    <row r="73" spans="2:13" ht="48" hidden="1" customHeight="1">
      <c r="B73" s="216"/>
      <c r="C73" s="216"/>
      <c r="D73" s="216"/>
      <c r="E73" s="216"/>
      <c r="F73" s="242" t="s">
        <v>126</v>
      </c>
      <c r="G73" s="242"/>
      <c r="I73" s="120"/>
    </row>
    <row r="74" spans="2:13" ht="15" customHeight="1">
      <c r="B74" s="154" t="s">
        <v>118</v>
      </c>
      <c r="C74" s="216"/>
      <c r="D74" s="216"/>
      <c r="E74" s="216"/>
      <c r="F74" s="214" t="s">
        <v>127</v>
      </c>
      <c r="G74" s="220"/>
      <c r="I74" s="120"/>
    </row>
    <row r="75" spans="2:13" ht="20.25" customHeight="1">
      <c r="B75" s="155" t="s">
        <v>112</v>
      </c>
      <c r="C75" s="216"/>
      <c r="D75" s="216"/>
      <c r="E75" s="216"/>
      <c r="F75" s="217" t="s">
        <v>128</v>
      </c>
      <c r="G75" s="220"/>
      <c r="I75" s="120"/>
    </row>
    <row r="76" spans="2:13" ht="46.5" customHeight="1">
      <c r="B76" s="216"/>
      <c r="C76" s="216"/>
      <c r="D76" s="216"/>
      <c r="E76" s="216"/>
      <c r="F76" s="243" t="s">
        <v>129</v>
      </c>
      <c r="G76" s="243"/>
      <c r="I76" s="120"/>
    </row>
    <row r="77" spans="2:13" ht="49.5" customHeight="1">
      <c r="B77" s="216"/>
      <c r="C77" s="216"/>
      <c r="D77" s="216"/>
      <c r="E77" s="216"/>
      <c r="F77" s="243" t="s">
        <v>130</v>
      </c>
      <c r="G77" s="243"/>
      <c r="I77" s="120"/>
    </row>
    <row r="78" spans="2:13" ht="15" customHeight="1">
      <c r="I78" s="120"/>
    </row>
    <row r="80" spans="2:13">
      <c r="I80" s="120"/>
    </row>
    <row r="82" spans="9:11">
      <c r="J82" s="113"/>
      <c r="K82" s="87"/>
    </row>
    <row r="83" spans="9:11">
      <c r="J83" s="113"/>
      <c r="K83" s="87"/>
    </row>
    <row r="84" spans="9:11">
      <c r="J84" s="113"/>
      <c r="K84" s="87"/>
    </row>
    <row r="85" spans="9:11">
      <c r="J85" s="109"/>
      <c r="K85" s="199"/>
    </row>
    <row r="86" spans="9:11">
      <c r="J86" s="120"/>
      <c r="K86" s="210"/>
    </row>
    <row r="87" spans="9:11">
      <c r="J87" s="120"/>
      <c r="K87" s="210"/>
    </row>
    <row r="88" spans="9:11">
      <c r="J88" s="121"/>
      <c r="K88" s="211"/>
    </row>
    <row r="89" spans="9:11">
      <c r="J89" s="121"/>
      <c r="K89" s="211"/>
    </row>
    <row r="90" spans="9:11" ht="15.75">
      <c r="I90" s="12"/>
      <c r="J90" s="142"/>
      <c r="K90" s="209"/>
    </row>
    <row r="91" spans="9:11" ht="15.75">
      <c r="I91" s="92"/>
      <c r="J91" s="141"/>
      <c r="K91" s="212"/>
    </row>
    <row r="92" spans="9:11">
      <c r="I92" s="113"/>
      <c r="J92" s="121"/>
      <c r="K92" s="211"/>
    </row>
    <row r="93" spans="9:11">
      <c r="I93" s="109"/>
      <c r="J93" s="121"/>
      <c r="K93" s="211"/>
    </row>
    <row r="94" spans="9:11" ht="15.75">
      <c r="I94" s="12"/>
      <c r="J94" s="121"/>
      <c r="K94" s="211"/>
    </row>
    <row r="95" spans="9:11" ht="15.75">
      <c r="I95" s="92"/>
      <c r="J95" s="121"/>
      <c r="K95" s="211"/>
    </row>
    <row r="96" spans="9:11">
      <c r="I96" s="120"/>
    </row>
    <row r="97" spans="9:9">
      <c r="I97" s="120"/>
    </row>
    <row r="98" spans="9:9" ht="15.75">
      <c r="I98" s="142"/>
    </row>
    <row r="99" spans="9:9" ht="15.75">
      <c r="I99" s="141"/>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opLeftCell="A56" workbookViewId="0">
      <selection activeCell="T93" sqref="T93"/>
    </sheetView>
  </sheetViews>
  <sheetFormatPr defaultRowHeight="15"/>
  <cols>
    <col min="2" max="2" width="9.85546875" bestFit="1" customWidth="1"/>
    <col min="19" max="19" width="10.42578125" bestFit="1" customWidth="1"/>
  </cols>
  <sheetData>
    <row r="1" spans="1:21" ht="15" customHeight="1">
      <c r="A1" s="262" t="s">
        <v>0</v>
      </c>
      <c r="B1" s="262" t="s">
        <v>69</v>
      </c>
      <c r="C1" s="262" t="s">
        <v>135</v>
      </c>
      <c r="D1" s="260" t="s">
        <v>136</v>
      </c>
      <c r="E1" s="260" t="s">
        <v>137</v>
      </c>
      <c r="F1" s="260" t="s">
        <v>138</v>
      </c>
      <c r="G1" s="260" t="s">
        <v>139</v>
      </c>
      <c r="H1" s="260" t="s">
        <v>140</v>
      </c>
      <c r="I1" s="260" t="s">
        <v>141</v>
      </c>
      <c r="J1" s="264" t="s">
        <v>142</v>
      </c>
      <c r="K1" s="265"/>
      <c r="L1" s="264" t="s">
        <v>143</v>
      </c>
      <c r="M1" s="265"/>
      <c r="N1" s="264" t="s">
        <v>144</v>
      </c>
      <c r="O1" s="265"/>
      <c r="P1" s="264" t="s">
        <v>145</v>
      </c>
      <c r="Q1" s="265"/>
      <c r="R1" s="266" t="s">
        <v>146</v>
      </c>
      <c r="S1" s="236">
        <f>MAX($S$3:$S$367)</f>
        <v>12050</v>
      </c>
      <c r="U1" s="241">
        <f>INDEX('MIN MAX'!A1:S376,MATCH(MAX(B1:B376),B1:B376,0),19)</f>
        <v>12050</v>
      </c>
    </row>
    <row r="2" spans="1:21">
      <c r="A2" s="263"/>
      <c r="B2" s="263"/>
      <c r="C2" s="263"/>
      <c r="D2" s="261"/>
      <c r="E2" s="261"/>
      <c r="F2" s="261"/>
      <c r="G2" s="261"/>
      <c r="H2" s="261"/>
      <c r="I2" s="261"/>
      <c r="J2" s="224" t="s">
        <v>147</v>
      </c>
      <c r="K2" s="225" t="s">
        <v>148</v>
      </c>
      <c r="L2" s="225" t="s">
        <v>149</v>
      </c>
      <c r="M2" s="225" t="s">
        <v>150</v>
      </c>
      <c r="N2" s="225" t="s">
        <v>149</v>
      </c>
      <c r="O2" s="225" t="s">
        <v>150</v>
      </c>
      <c r="P2" s="225" t="s">
        <v>149</v>
      </c>
      <c r="Q2" s="225" t="s">
        <v>150</v>
      </c>
      <c r="R2" s="267"/>
      <c r="S2" s="236">
        <f>MIN($S$3:$S$367)</f>
        <v>8710</v>
      </c>
    </row>
    <row r="3" spans="1:21">
      <c r="A3" s="226">
        <v>1</v>
      </c>
      <c r="B3" s="227">
        <v>45727</v>
      </c>
      <c r="C3" s="228" t="s">
        <v>132</v>
      </c>
      <c r="D3" s="235">
        <v>10.4</v>
      </c>
      <c r="E3" s="235">
        <v>10.32</v>
      </c>
      <c r="F3" s="235">
        <v>10.32</v>
      </c>
      <c r="G3" s="235">
        <v>10.33</v>
      </c>
      <c r="H3" s="235">
        <v>10.32</v>
      </c>
      <c r="I3" s="235">
        <v>10.323</v>
      </c>
      <c r="J3" s="229">
        <v>-80</v>
      </c>
      <c r="K3" s="230">
        <v>-0.77</v>
      </c>
      <c r="L3" s="231">
        <v>3200</v>
      </c>
      <c r="M3" s="231">
        <v>33</v>
      </c>
      <c r="N3" s="231">
        <v>0</v>
      </c>
      <c r="O3" s="231">
        <v>0</v>
      </c>
      <c r="P3" s="231">
        <v>3200</v>
      </c>
      <c r="Q3" s="231">
        <v>33</v>
      </c>
      <c r="R3" s="231">
        <v>62952</v>
      </c>
      <c r="S3" s="234">
        <f>F3*1000</f>
        <v>10320</v>
      </c>
      <c r="T3" t="b">
        <f>ISNUMBER(B3)</f>
        <v>1</v>
      </c>
      <c r="U3" s="240"/>
    </row>
    <row r="4" spans="1:21">
      <c r="A4" s="226">
        <v>2</v>
      </c>
      <c r="B4" s="227">
        <v>45728</v>
      </c>
      <c r="C4" s="228" t="s">
        <v>132</v>
      </c>
      <c r="D4" s="235">
        <v>10.32</v>
      </c>
      <c r="E4" s="235">
        <v>10.42</v>
      </c>
      <c r="F4" s="235">
        <v>10.37</v>
      </c>
      <c r="G4" s="235">
        <v>10.42</v>
      </c>
      <c r="H4" s="235">
        <v>10.37</v>
      </c>
      <c r="I4" s="235">
        <v>10.308</v>
      </c>
      <c r="J4" s="232">
        <v>50</v>
      </c>
      <c r="K4" s="233">
        <v>0.48</v>
      </c>
      <c r="L4" s="231">
        <v>6500</v>
      </c>
      <c r="M4" s="231">
        <v>67</v>
      </c>
      <c r="N4" s="231">
        <v>0</v>
      </c>
      <c r="O4" s="231">
        <v>0</v>
      </c>
      <c r="P4" s="231">
        <v>6500</v>
      </c>
      <c r="Q4" s="231">
        <v>67</v>
      </c>
      <c r="R4" s="231">
        <v>63257</v>
      </c>
      <c r="S4" s="234">
        <f t="shared" ref="S4:S67" si="0">F4*1000</f>
        <v>10370</v>
      </c>
      <c r="T4" t="b">
        <f t="shared" ref="T4:T67" si="1">ISNUMBER(B4)</f>
        <v>1</v>
      </c>
    </row>
    <row r="5" spans="1:21">
      <c r="A5" s="226">
        <v>3</v>
      </c>
      <c r="B5" s="227">
        <v>45729</v>
      </c>
      <c r="C5" s="228" t="s">
        <v>132</v>
      </c>
      <c r="D5" s="235">
        <v>10.37</v>
      </c>
      <c r="E5" s="235">
        <v>10.42</v>
      </c>
      <c r="F5" s="235">
        <v>10.35</v>
      </c>
      <c r="G5" s="235">
        <v>10.42</v>
      </c>
      <c r="H5" s="235">
        <v>10.35</v>
      </c>
      <c r="I5" s="235">
        <v>10</v>
      </c>
      <c r="J5" s="229">
        <v>-20</v>
      </c>
      <c r="K5" s="230">
        <v>-0.19</v>
      </c>
      <c r="L5" s="231">
        <v>1700</v>
      </c>
      <c r="M5" s="231">
        <v>17</v>
      </c>
      <c r="N5" s="231">
        <v>0</v>
      </c>
      <c r="O5" s="231">
        <v>0</v>
      </c>
      <c r="P5" s="231">
        <v>1700</v>
      </c>
      <c r="Q5" s="231">
        <v>17</v>
      </c>
      <c r="R5" s="231">
        <v>63135</v>
      </c>
      <c r="S5" s="234">
        <f t="shared" si="0"/>
        <v>10350</v>
      </c>
      <c r="T5" t="b">
        <f t="shared" si="1"/>
        <v>1</v>
      </c>
    </row>
    <row r="6" spans="1:21">
      <c r="A6" s="226">
        <v>4</v>
      </c>
      <c r="B6" s="227">
        <v>45730</v>
      </c>
      <c r="C6" s="228" t="s">
        <v>132</v>
      </c>
      <c r="D6" s="235">
        <v>10.35</v>
      </c>
      <c r="E6" s="235">
        <v>10.35</v>
      </c>
      <c r="F6" s="235">
        <v>10.35</v>
      </c>
      <c r="G6" s="235">
        <v>10.35</v>
      </c>
      <c r="H6" s="235">
        <v>10.35</v>
      </c>
      <c r="I6" s="235">
        <v>0</v>
      </c>
      <c r="J6" s="232">
        <v>0</v>
      </c>
      <c r="K6" s="233">
        <v>0</v>
      </c>
      <c r="L6" s="231">
        <v>0</v>
      </c>
      <c r="M6" s="231">
        <v>0</v>
      </c>
      <c r="N6" s="231">
        <v>0</v>
      </c>
      <c r="O6" s="231">
        <v>0</v>
      </c>
      <c r="P6" s="231">
        <v>0</v>
      </c>
      <c r="Q6" s="231">
        <v>0</v>
      </c>
      <c r="R6" s="231">
        <v>63135</v>
      </c>
      <c r="S6" s="234">
        <f t="shared" si="0"/>
        <v>10350</v>
      </c>
      <c r="T6" t="b">
        <f t="shared" si="1"/>
        <v>1</v>
      </c>
    </row>
    <row r="7" spans="1:21">
      <c r="A7" s="226">
        <v>5</v>
      </c>
      <c r="B7" s="227">
        <v>45733</v>
      </c>
      <c r="C7" s="228" t="s">
        <v>132</v>
      </c>
      <c r="D7" s="235">
        <v>10.35</v>
      </c>
      <c r="E7" s="235">
        <v>10.37</v>
      </c>
      <c r="F7" s="235">
        <v>10.39</v>
      </c>
      <c r="G7" s="235">
        <v>10.39</v>
      </c>
      <c r="H7" s="235">
        <v>10.37</v>
      </c>
      <c r="I7" s="235">
        <v>10</v>
      </c>
      <c r="J7" s="232">
        <v>40</v>
      </c>
      <c r="K7" s="233">
        <v>0.39</v>
      </c>
      <c r="L7" s="231">
        <v>1700</v>
      </c>
      <c r="M7" s="231">
        <v>17</v>
      </c>
      <c r="N7" s="231">
        <v>0</v>
      </c>
      <c r="O7" s="231">
        <v>0</v>
      </c>
      <c r="P7" s="231">
        <v>1700</v>
      </c>
      <c r="Q7" s="231">
        <v>17</v>
      </c>
      <c r="R7" s="231">
        <v>65457</v>
      </c>
      <c r="S7" s="234">
        <f t="shared" si="0"/>
        <v>10390</v>
      </c>
      <c r="T7" t="b">
        <f t="shared" si="1"/>
        <v>1</v>
      </c>
    </row>
    <row r="8" spans="1:21">
      <c r="A8" s="226">
        <v>6</v>
      </c>
      <c r="B8" s="227">
        <v>45734</v>
      </c>
      <c r="C8" s="228" t="s">
        <v>132</v>
      </c>
      <c r="D8" s="235">
        <v>10.39</v>
      </c>
      <c r="E8" s="235">
        <v>10.38</v>
      </c>
      <c r="F8" s="235">
        <v>10.38</v>
      </c>
      <c r="G8" s="235">
        <v>10.38</v>
      </c>
      <c r="H8" s="235">
        <v>10.38</v>
      </c>
      <c r="I8" s="235">
        <v>10.375</v>
      </c>
      <c r="J8" s="229">
        <v>-10</v>
      </c>
      <c r="K8" s="230">
        <v>-0.1</v>
      </c>
      <c r="L8" s="231">
        <v>8000</v>
      </c>
      <c r="M8" s="231">
        <v>83</v>
      </c>
      <c r="N8" s="231">
        <v>0</v>
      </c>
      <c r="O8" s="231">
        <v>0</v>
      </c>
      <c r="P8" s="231">
        <v>8000</v>
      </c>
      <c r="Q8" s="231">
        <v>83</v>
      </c>
      <c r="R8" s="231">
        <v>65394</v>
      </c>
      <c r="S8" s="234">
        <f t="shared" si="0"/>
        <v>10380</v>
      </c>
      <c r="T8" t="b">
        <f t="shared" si="1"/>
        <v>1</v>
      </c>
    </row>
    <row r="9" spans="1:21">
      <c r="A9" s="226">
        <v>7</v>
      </c>
      <c r="B9" s="227">
        <v>45735</v>
      </c>
      <c r="C9" s="228" t="s">
        <v>132</v>
      </c>
      <c r="D9" s="235">
        <v>10.38</v>
      </c>
      <c r="E9" s="235">
        <v>10.31</v>
      </c>
      <c r="F9" s="235">
        <v>10.31</v>
      </c>
      <c r="G9" s="235">
        <v>10.31</v>
      </c>
      <c r="H9" s="235">
        <v>10.31</v>
      </c>
      <c r="I9" s="235">
        <v>10</v>
      </c>
      <c r="J9" s="229">
        <v>-70</v>
      </c>
      <c r="K9" s="230">
        <v>-0.67</v>
      </c>
      <c r="L9" s="231">
        <v>100</v>
      </c>
      <c r="M9" s="231">
        <v>1</v>
      </c>
      <c r="N9" s="231">
        <v>0</v>
      </c>
      <c r="O9" s="231">
        <v>0</v>
      </c>
      <c r="P9" s="231">
        <v>100</v>
      </c>
      <c r="Q9" s="231">
        <v>1</v>
      </c>
      <c r="R9" s="231">
        <v>64953</v>
      </c>
      <c r="S9" s="234">
        <f t="shared" si="0"/>
        <v>10310</v>
      </c>
      <c r="T9" t="b">
        <f t="shared" si="1"/>
        <v>1</v>
      </c>
    </row>
    <row r="10" spans="1:21">
      <c r="A10" s="226">
        <v>8</v>
      </c>
      <c r="B10" s="227">
        <v>45736</v>
      </c>
      <c r="C10" s="228" t="s">
        <v>132</v>
      </c>
      <c r="D10" s="235">
        <v>10.31</v>
      </c>
      <c r="E10" s="235">
        <v>10.31</v>
      </c>
      <c r="F10" s="235">
        <v>10.31</v>
      </c>
      <c r="G10" s="235">
        <v>10.31</v>
      </c>
      <c r="H10" s="235">
        <v>10.31</v>
      </c>
      <c r="I10" s="235">
        <v>0</v>
      </c>
      <c r="J10" s="232">
        <v>0</v>
      </c>
      <c r="K10" s="233">
        <v>0</v>
      </c>
      <c r="L10" s="231">
        <v>0</v>
      </c>
      <c r="M10" s="231">
        <v>0</v>
      </c>
      <c r="N10" s="231">
        <v>0</v>
      </c>
      <c r="O10" s="231">
        <v>0</v>
      </c>
      <c r="P10" s="231">
        <v>0</v>
      </c>
      <c r="Q10" s="231">
        <v>0</v>
      </c>
      <c r="R10" s="231">
        <v>64953</v>
      </c>
      <c r="S10" s="234">
        <f t="shared" si="0"/>
        <v>10310</v>
      </c>
      <c r="T10" t="b">
        <f t="shared" si="1"/>
        <v>1</v>
      </c>
    </row>
    <row r="11" spans="1:21">
      <c r="A11" s="226">
        <v>9</v>
      </c>
      <c r="B11" s="227">
        <v>45737</v>
      </c>
      <c r="C11" s="228" t="s">
        <v>132</v>
      </c>
      <c r="D11" s="235">
        <v>10.31</v>
      </c>
      <c r="E11" s="235">
        <v>10.27</v>
      </c>
      <c r="F11" s="235">
        <v>10.26</v>
      </c>
      <c r="G11" s="235">
        <v>10.27</v>
      </c>
      <c r="H11" s="235">
        <v>10.26</v>
      </c>
      <c r="I11" s="235">
        <v>10</v>
      </c>
      <c r="J11" s="229">
        <v>-50</v>
      </c>
      <c r="K11" s="230">
        <v>-0.48</v>
      </c>
      <c r="L11" s="231">
        <v>200</v>
      </c>
      <c r="M11" s="231">
        <v>2</v>
      </c>
      <c r="N11" s="231">
        <v>0</v>
      </c>
      <c r="O11" s="231">
        <v>0</v>
      </c>
      <c r="P11" s="231">
        <v>200</v>
      </c>
      <c r="Q11" s="231">
        <v>2</v>
      </c>
      <c r="R11" s="231">
        <v>64638</v>
      </c>
      <c r="S11" s="234">
        <f t="shared" si="0"/>
        <v>10260</v>
      </c>
      <c r="T11" t="b">
        <f t="shared" si="1"/>
        <v>1</v>
      </c>
    </row>
    <row r="12" spans="1:21">
      <c r="A12" s="226">
        <v>10</v>
      </c>
      <c r="B12" s="227">
        <v>45740</v>
      </c>
      <c r="C12" s="228" t="s">
        <v>132</v>
      </c>
      <c r="D12" s="235">
        <v>10.26</v>
      </c>
      <c r="E12" s="235">
        <v>10.26</v>
      </c>
      <c r="F12" s="235">
        <v>10.31</v>
      </c>
      <c r="G12" s="235">
        <v>10.31</v>
      </c>
      <c r="H12" s="235">
        <v>10.26</v>
      </c>
      <c r="I12" s="235">
        <v>10</v>
      </c>
      <c r="J12" s="232">
        <v>50</v>
      </c>
      <c r="K12" s="233">
        <v>0.49</v>
      </c>
      <c r="L12" s="231">
        <v>600</v>
      </c>
      <c r="M12" s="231">
        <v>6</v>
      </c>
      <c r="N12" s="231">
        <v>0</v>
      </c>
      <c r="O12" s="231">
        <v>0</v>
      </c>
      <c r="P12" s="231">
        <v>600</v>
      </c>
      <c r="Q12" s="231">
        <v>6</v>
      </c>
      <c r="R12" s="231">
        <v>64953</v>
      </c>
      <c r="S12" s="234">
        <f t="shared" si="0"/>
        <v>10310</v>
      </c>
      <c r="T12" t="b">
        <f t="shared" si="1"/>
        <v>1</v>
      </c>
    </row>
    <row r="13" spans="1:21">
      <c r="A13" s="226">
        <v>11</v>
      </c>
      <c r="B13" s="227">
        <v>45741</v>
      </c>
      <c r="C13" s="228" t="s">
        <v>132</v>
      </c>
      <c r="D13" s="235">
        <v>10.31</v>
      </c>
      <c r="E13" s="235">
        <v>10.36</v>
      </c>
      <c r="F13" s="235">
        <v>10.33</v>
      </c>
      <c r="G13" s="235">
        <v>10.36</v>
      </c>
      <c r="H13" s="235">
        <v>10.33</v>
      </c>
      <c r="I13" s="235">
        <v>10.333</v>
      </c>
      <c r="J13" s="232">
        <v>20</v>
      </c>
      <c r="K13" s="233">
        <v>0.19</v>
      </c>
      <c r="L13" s="231">
        <v>3000</v>
      </c>
      <c r="M13" s="231">
        <v>31</v>
      </c>
      <c r="N13" s="231">
        <v>0</v>
      </c>
      <c r="O13" s="231">
        <v>0</v>
      </c>
      <c r="P13" s="231">
        <v>3000</v>
      </c>
      <c r="Q13" s="231">
        <v>31</v>
      </c>
      <c r="R13" s="231">
        <v>65079</v>
      </c>
      <c r="S13" s="234">
        <f t="shared" si="0"/>
        <v>10330</v>
      </c>
      <c r="T13" t="b">
        <f t="shared" si="1"/>
        <v>1</v>
      </c>
    </row>
    <row r="14" spans="1:21">
      <c r="A14" s="226">
        <v>12</v>
      </c>
      <c r="B14" s="227">
        <v>45742</v>
      </c>
      <c r="C14" s="228" t="s">
        <v>132</v>
      </c>
      <c r="D14" s="235">
        <v>10.33</v>
      </c>
      <c r="E14" s="235">
        <v>10.36</v>
      </c>
      <c r="F14" s="235">
        <v>10.36</v>
      </c>
      <c r="G14" s="235">
        <v>10.36</v>
      </c>
      <c r="H14" s="235">
        <v>10.36</v>
      </c>
      <c r="I14" s="235">
        <v>10</v>
      </c>
      <c r="J14" s="232">
        <v>30</v>
      </c>
      <c r="K14" s="233">
        <v>0.28999999999999998</v>
      </c>
      <c r="L14" s="231">
        <v>400</v>
      </c>
      <c r="M14" s="231">
        <v>4</v>
      </c>
      <c r="N14" s="231">
        <v>0</v>
      </c>
      <c r="O14" s="231">
        <v>0</v>
      </c>
      <c r="P14" s="231">
        <v>400</v>
      </c>
      <c r="Q14" s="231">
        <v>4</v>
      </c>
      <c r="R14" s="231">
        <v>65268</v>
      </c>
      <c r="S14" s="234">
        <f t="shared" si="0"/>
        <v>10360</v>
      </c>
      <c r="T14" t="b">
        <f t="shared" si="1"/>
        <v>1</v>
      </c>
    </row>
    <row r="15" spans="1:21">
      <c r="A15" s="226">
        <v>13</v>
      </c>
      <c r="B15" s="227">
        <v>45743</v>
      </c>
      <c r="C15" s="228" t="s">
        <v>132</v>
      </c>
      <c r="D15" s="235">
        <v>10.36</v>
      </c>
      <c r="E15" s="235">
        <v>10.32</v>
      </c>
      <c r="F15" s="235">
        <v>10.32</v>
      </c>
      <c r="G15" s="235">
        <v>10.32</v>
      </c>
      <c r="H15" s="235">
        <v>10.32</v>
      </c>
      <c r="I15" s="235">
        <v>10</v>
      </c>
      <c r="J15" s="229">
        <v>-40</v>
      </c>
      <c r="K15" s="230">
        <v>-0.39</v>
      </c>
      <c r="L15" s="231">
        <v>500</v>
      </c>
      <c r="M15" s="231">
        <v>5</v>
      </c>
      <c r="N15" s="231">
        <v>0</v>
      </c>
      <c r="O15" s="231">
        <v>0</v>
      </c>
      <c r="P15" s="231">
        <v>500</v>
      </c>
      <c r="Q15" s="231">
        <v>5</v>
      </c>
      <c r="R15" s="231">
        <v>65016</v>
      </c>
      <c r="S15" s="234">
        <f t="shared" si="0"/>
        <v>10320</v>
      </c>
      <c r="T15" t="b">
        <f t="shared" si="1"/>
        <v>1</v>
      </c>
    </row>
    <row r="16" spans="1:21">
      <c r="A16" s="226">
        <v>14</v>
      </c>
      <c r="B16" s="227">
        <v>45744</v>
      </c>
      <c r="C16" s="228" t="s">
        <v>132</v>
      </c>
      <c r="D16" s="235">
        <v>10.32</v>
      </c>
      <c r="E16" s="235">
        <v>10.24</v>
      </c>
      <c r="F16" s="235">
        <v>10.220000000000001</v>
      </c>
      <c r="G16" s="235">
        <v>10.24</v>
      </c>
      <c r="H16" s="235">
        <v>10.210000000000001</v>
      </c>
      <c r="I16" s="235">
        <v>10</v>
      </c>
      <c r="J16" s="229">
        <v>-100</v>
      </c>
      <c r="K16" s="230">
        <v>-0.97</v>
      </c>
      <c r="L16" s="231">
        <v>600</v>
      </c>
      <c r="M16" s="231">
        <v>6</v>
      </c>
      <c r="N16" s="231">
        <v>0</v>
      </c>
      <c r="O16" s="231">
        <v>0</v>
      </c>
      <c r="P16" s="231">
        <v>600</v>
      </c>
      <c r="Q16" s="231">
        <v>6</v>
      </c>
      <c r="R16" s="231">
        <v>64386</v>
      </c>
      <c r="S16" s="234">
        <f t="shared" si="0"/>
        <v>10220</v>
      </c>
      <c r="T16" t="b">
        <f t="shared" si="1"/>
        <v>1</v>
      </c>
    </row>
    <row r="17" spans="1:20">
      <c r="A17" s="226">
        <v>15</v>
      </c>
      <c r="B17" s="227">
        <v>45747</v>
      </c>
      <c r="C17" s="228" t="s">
        <v>132</v>
      </c>
      <c r="D17" s="235">
        <v>10.220000000000001</v>
      </c>
      <c r="E17" s="235">
        <v>10.220000000000001</v>
      </c>
      <c r="F17" s="235">
        <v>10.220000000000001</v>
      </c>
      <c r="G17" s="235">
        <v>10.220000000000001</v>
      </c>
      <c r="H17" s="235">
        <v>10.220000000000001</v>
      </c>
      <c r="I17" s="235">
        <v>0</v>
      </c>
      <c r="J17" s="229">
        <v>0</v>
      </c>
      <c r="K17" s="230">
        <v>0</v>
      </c>
      <c r="L17" s="231">
        <v>0</v>
      </c>
      <c r="M17" s="231">
        <v>0</v>
      </c>
      <c r="N17" s="231">
        <v>0</v>
      </c>
      <c r="O17" s="231">
        <v>0</v>
      </c>
      <c r="P17" s="231">
        <v>0</v>
      </c>
      <c r="Q17" s="231">
        <v>0</v>
      </c>
      <c r="R17" s="231">
        <v>64386</v>
      </c>
      <c r="S17" s="234">
        <f t="shared" si="0"/>
        <v>10220</v>
      </c>
      <c r="T17" t="b">
        <f t="shared" si="1"/>
        <v>1</v>
      </c>
    </row>
    <row r="18" spans="1:20">
      <c r="A18" s="226">
        <v>16</v>
      </c>
      <c r="B18" s="227">
        <v>45748</v>
      </c>
      <c r="C18" s="228" t="s">
        <v>132</v>
      </c>
      <c r="D18" s="235">
        <v>10.220000000000001</v>
      </c>
      <c r="E18" s="235">
        <v>10.15</v>
      </c>
      <c r="F18" s="235">
        <v>10.15</v>
      </c>
      <c r="G18" s="235">
        <v>10.15</v>
      </c>
      <c r="H18" s="235">
        <v>10.15</v>
      </c>
      <c r="I18" s="235">
        <v>10</v>
      </c>
      <c r="J18" s="229">
        <v>-70</v>
      </c>
      <c r="K18" s="230">
        <v>-0.68</v>
      </c>
      <c r="L18" s="231">
        <v>100</v>
      </c>
      <c r="M18" s="231">
        <v>1</v>
      </c>
      <c r="N18" s="231">
        <v>0</v>
      </c>
      <c r="O18" s="231">
        <v>0</v>
      </c>
      <c r="P18" s="231">
        <v>100</v>
      </c>
      <c r="Q18" s="231">
        <v>1</v>
      </c>
      <c r="R18" s="231">
        <v>63945</v>
      </c>
      <c r="S18" s="234">
        <f t="shared" si="0"/>
        <v>10150</v>
      </c>
      <c r="T18" t="b">
        <f t="shared" si="1"/>
        <v>1</v>
      </c>
    </row>
    <row r="19" spans="1:20">
      <c r="A19" s="226">
        <v>17</v>
      </c>
      <c r="B19" s="227">
        <v>45749</v>
      </c>
      <c r="C19" s="228" t="s">
        <v>132</v>
      </c>
      <c r="D19" s="235">
        <v>10.15</v>
      </c>
      <c r="E19" s="235">
        <v>10.28</v>
      </c>
      <c r="F19" s="235">
        <v>10.25</v>
      </c>
      <c r="G19" s="235">
        <v>10.28</v>
      </c>
      <c r="H19" s="235">
        <v>10.25</v>
      </c>
      <c r="I19" s="235">
        <v>10</v>
      </c>
      <c r="J19" s="232">
        <v>100</v>
      </c>
      <c r="K19" s="233">
        <v>0.99</v>
      </c>
      <c r="L19" s="231">
        <v>500</v>
      </c>
      <c r="M19" s="231">
        <v>5</v>
      </c>
      <c r="N19" s="231">
        <v>0</v>
      </c>
      <c r="O19" s="231">
        <v>0</v>
      </c>
      <c r="P19" s="231">
        <v>500</v>
      </c>
      <c r="Q19" s="231">
        <v>5</v>
      </c>
      <c r="R19" s="231">
        <v>64575</v>
      </c>
      <c r="S19" s="234">
        <f t="shared" si="0"/>
        <v>10250</v>
      </c>
      <c r="T19" t="b">
        <f t="shared" si="1"/>
        <v>1</v>
      </c>
    </row>
    <row r="20" spans="1:20">
      <c r="A20" s="226">
        <v>18</v>
      </c>
      <c r="B20" s="227">
        <v>45750</v>
      </c>
      <c r="C20" s="228" t="s">
        <v>132</v>
      </c>
      <c r="D20" s="235">
        <v>10.25</v>
      </c>
      <c r="E20" s="235">
        <v>9.56</v>
      </c>
      <c r="F20" s="235">
        <v>9.5500000000000007</v>
      </c>
      <c r="G20" s="235">
        <v>9.56</v>
      </c>
      <c r="H20" s="235">
        <v>9.5500000000000007</v>
      </c>
      <c r="I20" s="235">
        <v>5</v>
      </c>
      <c r="J20" s="229">
        <v>-700</v>
      </c>
      <c r="K20" s="230">
        <v>-6.83</v>
      </c>
      <c r="L20" s="231">
        <v>200</v>
      </c>
      <c r="M20" s="231">
        <v>1</v>
      </c>
      <c r="N20" s="231">
        <v>0</v>
      </c>
      <c r="O20" s="231">
        <v>0</v>
      </c>
      <c r="P20" s="231">
        <v>200</v>
      </c>
      <c r="Q20" s="231">
        <v>1</v>
      </c>
      <c r="R20" s="231">
        <v>60165</v>
      </c>
      <c r="S20" s="234">
        <f t="shared" si="0"/>
        <v>9550</v>
      </c>
      <c r="T20" t="b">
        <f t="shared" si="1"/>
        <v>1</v>
      </c>
    </row>
    <row r="21" spans="1:20">
      <c r="A21" s="226">
        <v>19</v>
      </c>
      <c r="B21" s="227">
        <v>45751</v>
      </c>
      <c r="C21" s="228" t="s">
        <v>132</v>
      </c>
      <c r="D21" s="235">
        <v>9.5500000000000007</v>
      </c>
      <c r="E21" s="235">
        <v>9.07</v>
      </c>
      <c r="F21" s="235">
        <v>9.24</v>
      </c>
      <c r="G21" s="235">
        <v>9.24</v>
      </c>
      <c r="H21" s="235">
        <v>9.07</v>
      </c>
      <c r="I21" s="235">
        <v>9.1669999999999998</v>
      </c>
      <c r="J21" s="229">
        <v>-310</v>
      </c>
      <c r="K21" s="230">
        <v>-3.25</v>
      </c>
      <c r="L21" s="231">
        <v>1200</v>
      </c>
      <c r="M21" s="231">
        <v>11</v>
      </c>
      <c r="N21" s="231">
        <v>0</v>
      </c>
      <c r="O21" s="231">
        <v>0</v>
      </c>
      <c r="P21" s="231">
        <v>1200</v>
      </c>
      <c r="Q21" s="231">
        <v>11</v>
      </c>
      <c r="R21" s="231">
        <v>58212</v>
      </c>
      <c r="S21" s="234">
        <f t="shared" si="0"/>
        <v>9240</v>
      </c>
      <c r="T21" t="b">
        <f t="shared" si="1"/>
        <v>1</v>
      </c>
    </row>
    <row r="22" spans="1:20">
      <c r="A22" s="226">
        <v>20</v>
      </c>
      <c r="B22" s="227">
        <v>45755</v>
      </c>
      <c r="C22" s="228" t="s">
        <v>132</v>
      </c>
      <c r="D22" s="235">
        <v>9.24</v>
      </c>
      <c r="E22" s="235">
        <v>9</v>
      </c>
      <c r="F22" s="235">
        <v>8.94</v>
      </c>
      <c r="G22" s="235">
        <v>9</v>
      </c>
      <c r="H22" s="235">
        <v>8.94</v>
      </c>
      <c r="I22" s="235">
        <v>8.5709999999999997</v>
      </c>
      <c r="J22" s="229">
        <v>-300</v>
      </c>
      <c r="K22" s="230">
        <v>-3.25</v>
      </c>
      <c r="L22" s="231">
        <v>700</v>
      </c>
      <c r="M22" s="231">
        <v>6</v>
      </c>
      <c r="N22" s="231">
        <v>0</v>
      </c>
      <c r="O22" s="231">
        <v>0</v>
      </c>
      <c r="P22" s="231">
        <v>700</v>
      </c>
      <c r="Q22" s="231">
        <v>6</v>
      </c>
      <c r="R22" s="231">
        <v>56322</v>
      </c>
      <c r="S22" s="234">
        <f t="shared" si="0"/>
        <v>8940</v>
      </c>
      <c r="T22" t="b">
        <f t="shared" si="1"/>
        <v>1</v>
      </c>
    </row>
    <row r="23" spans="1:20">
      <c r="A23" s="226">
        <v>21</v>
      </c>
      <c r="B23" s="227">
        <v>45756</v>
      </c>
      <c r="C23" s="228" t="s">
        <v>132</v>
      </c>
      <c r="D23" s="235">
        <v>8.94</v>
      </c>
      <c r="E23" s="235">
        <v>8.68</v>
      </c>
      <c r="F23" s="235">
        <v>8.7100000000000009</v>
      </c>
      <c r="G23" s="235">
        <v>8.7100000000000009</v>
      </c>
      <c r="H23" s="235">
        <v>8.65</v>
      </c>
      <c r="I23" s="235">
        <v>8.2349999999999994</v>
      </c>
      <c r="J23" s="229">
        <v>-230</v>
      </c>
      <c r="K23" s="230">
        <v>-2.57</v>
      </c>
      <c r="L23" s="231">
        <v>1700</v>
      </c>
      <c r="M23" s="231">
        <v>14</v>
      </c>
      <c r="N23" s="231">
        <v>0</v>
      </c>
      <c r="O23" s="231">
        <v>0</v>
      </c>
      <c r="P23" s="231">
        <v>1700</v>
      </c>
      <c r="Q23" s="231">
        <v>14</v>
      </c>
      <c r="R23" s="231">
        <v>54873</v>
      </c>
      <c r="S23" s="234">
        <f t="shared" si="0"/>
        <v>8710</v>
      </c>
      <c r="T23" t="b">
        <f t="shared" si="1"/>
        <v>1</v>
      </c>
    </row>
    <row r="24" spans="1:20">
      <c r="A24" s="226">
        <v>22</v>
      </c>
      <c r="B24" s="227">
        <v>45757</v>
      </c>
      <c r="C24" s="228" t="s">
        <v>132</v>
      </c>
      <c r="D24" s="235">
        <v>8.7100000000000009</v>
      </c>
      <c r="E24" s="235">
        <v>8.7100000000000009</v>
      </c>
      <c r="F24" s="235">
        <v>8.7100000000000009</v>
      </c>
      <c r="G24" s="235">
        <v>8.7100000000000009</v>
      </c>
      <c r="H24" s="235">
        <v>8.7100000000000009</v>
      </c>
      <c r="I24" s="235">
        <v>0</v>
      </c>
      <c r="J24" s="232">
        <v>0</v>
      </c>
      <c r="K24" s="233">
        <v>0</v>
      </c>
      <c r="L24" s="231">
        <v>0</v>
      </c>
      <c r="M24" s="231">
        <v>0</v>
      </c>
      <c r="N24" s="231">
        <v>0</v>
      </c>
      <c r="O24" s="231">
        <v>0</v>
      </c>
      <c r="P24" s="231">
        <v>0</v>
      </c>
      <c r="Q24" s="231">
        <v>0</v>
      </c>
      <c r="R24" s="231">
        <v>54873</v>
      </c>
      <c r="S24" s="234">
        <f t="shared" si="0"/>
        <v>8710</v>
      </c>
      <c r="T24" t="b">
        <f t="shared" si="1"/>
        <v>1</v>
      </c>
    </row>
    <row r="25" spans="1:20">
      <c r="A25" s="226">
        <v>23</v>
      </c>
      <c r="B25" s="227">
        <v>45758</v>
      </c>
      <c r="C25" s="228" t="s">
        <v>132</v>
      </c>
      <c r="D25" s="235">
        <v>8.7100000000000009</v>
      </c>
      <c r="E25" s="235">
        <v>8.7100000000000009</v>
      </c>
      <c r="F25" s="235">
        <v>8.7100000000000009</v>
      </c>
      <c r="G25" s="235">
        <v>8.7100000000000009</v>
      </c>
      <c r="H25" s="235">
        <v>8.7100000000000009</v>
      </c>
      <c r="I25" s="235">
        <v>0</v>
      </c>
      <c r="J25" s="229">
        <v>0</v>
      </c>
      <c r="K25" s="230">
        <v>0</v>
      </c>
      <c r="L25" s="231">
        <v>0</v>
      </c>
      <c r="M25" s="231">
        <v>0</v>
      </c>
      <c r="N25" s="231">
        <v>0</v>
      </c>
      <c r="O25" s="231">
        <v>0</v>
      </c>
      <c r="P25" s="231">
        <v>0</v>
      </c>
      <c r="Q25" s="231">
        <v>0</v>
      </c>
      <c r="R25" s="231">
        <v>54873</v>
      </c>
      <c r="S25" s="234">
        <f t="shared" si="0"/>
        <v>8710</v>
      </c>
      <c r="T25" t="b">
        <f t="shared" si="1"/>
        <v>1</v>
      </c>
    </row>
    <row r="26" spans="1:20">
      <c r="A26" s="226">
        <v>24</v>
      </c>
      <c r="B26" s="227">
        <v>45761</v>
      </c>
      <c r="C26" s="228" t="s">
        <v>132</v>
      </c>
      <c r="D26" s="235">
        <v>8.7100000000000009</v>
      </c>
      <c r="E26" s="235">
        <v>9.31</v>
      </c>
      <c r="F26" s="235">
        <v>9.31</v>
      </c>
      <c r="G26" s="235">
        <v>9.31</v>
      </c>
      <c r="H26" s="235">
        <v>9.31</v>
      </c>
      <c r="I26" s="235">
        <v>5</v>
      </c>
      <c r="J26" s="232">
        <v>600</v>
      </c>
      <c r="K26" s="233">
        <v>6.89</v>
      </c>
      <c r="L26" s="231">
        <v>200</v>
      </c>
      <c r="M26" s="231">
        <v>1</v>
      </c>
      <c r="N26" s="231">
        <v>0</v>
      </c>
      <c r="O26" s="231">
        <v>0</v>
      </c>
      <c r="P26" s="231">
        <v>200</v>
      </c>
      <c r="Q26" s="231">
        <v>1</v>
      </c>
      <c r="R26" s="231">
        <v>58653</v>
      </c>
      <c r="S26" s="234">
        <f t="shared" si="0"/>
        <v>9310</v>
      </c>
      <c r="T26" t="b">
        <f t="shared" si="1"/>
        <v>1</v>
      </c>
    </row>
    <row r="27" spans="1:20">
      <c r="A27" s="226">
        <v>25</v>
      </c>
      <c r="B27" s="227">
        <v>45762</v>
      </c>
      <c r="C27" s="228" t="s">
        <v>132</v>
      </c>
      <c r="D27" s="235">
        <v>9.31</v>
      </c>
      <c r="E27" s="235">
        <v>9.77</v>
      </c>
      <c r="F27" s="235">
        <v>9.58</v>
      </c>
      <c r="G27" s="235">
        <v>9.77</v>
      </c>
      <c r="H27" s="235">
        <v>9.58</v>
      </c>
      <c r="I27" s="235">
        <v>9.0909999999999993</v>
      </c>
      <c r="J27" s="232">
        <v>270</v>
      </c>
      <c r="K27" s="233">
        <v>2.9</v>
      </c>
      <c r="L27" s="231">
        <v>1100</v>
      </c>
      <c r="M27" s="231">
        <v>10</v>
      </c>
      <c r="N27" s="231">
        <v>0</v>
      </c>
      <c r="O27" s="231">
        <v>0</v>
      </c>
      <c r="P27" s="231">
        <v>1100</v>
      </c>
      <c r="Q27" s="231">
        <v>10</v>
      </c>
      <c r="R27" s="231">
        <v>60354</v>
      </c>
      <c r="S27" s="234">
        <f t="shared" si="0"/>
        <v>9580</v>
      </c>
      <c r="T27" t="b">
        <f t="shared" si="1"/>
        <v>1</v>
      </c>
    </row>
    <row r="28" spans="1:20">
      <c r="A28" s="226">
        <v>26</v>
      </c>
      <c r="B28" s="227">
        <v>45763</v>
      </c>
      <c r="C28" s="228" t="s">
        <v>132</v>
      </c>
      <c r="D28" s="235">
        <v>9.58</v>
      </c>
      <c r="E28" s="235">
        <v>9.61</v>
      </c>
      <c r="F28" s="235">
        <v>9.52</v>
      </c>
      <c r="G28" s="235">
        <v>9.61</v>
      </c>
      <c r="H28" s="235">
        <v>9.52</v>
      </c>
      <c r="I28" s="235">
        <v>7.5</v>
      </c>
      <c r="J28" s="229">
        <v>-60</v>
      </c>
      <c r="K28" s="230">
        <v>-0.63</v>
      </c>
      <c r="L28" s="231">
        <v>400</v>
      </c>
      <c r="M28" s="231">
        <v>3</v>
      </c>
      <c r="N28" s="231">
        <v>0</v>
      </c>
      <c r="O28" s="231">
        <v>0</v>
      </c>
      <c r="P28" s="231">
        <v>400</v>
      </c>
      <c r="Q28" s="231">
        <v>3</v>
      </c>
      <c r="R28" s="231">
        <v>59976</v>
      </c>
      <c r="S28" s="234">
        <f t="shared" si="0"/>
        <v>9520</v>
      </c>
      <c r="T28" t="b">
        <f t="shared" si="1"/>
        <v>1</v>
      </c>
    </row>
    <row r="29" spans="1:20">
      <c r="A29" s="226">
        <v>27</v>
      </c>
      <c r="B29" s="227">
        <v>45764</v>
      </c>
      <c r="C29" s="228" t="s">
        <v>132</v>
      </c>
      <c r="D29" s="235">
        <v>9.52</v>
      </c>
      <c r="E29" s="235">
        <v>9.4600000000000009</v>
      </c>
      <c r="F29" s="235">
        <v>9.4700000000000006</v>
      </c>
      <c r="G29" s="235">
        <v>9.4700000000000006</v>
      </c>
      <c r="H29" s="235">
        <v>9.4600000000000009</v>
      </c>
      <c r="I29" s="235">
        <v>5</v>
      </c>
      <c r="J29" s="229">
        <v>-50</v>
      </c>
      <c r="K29" s="230">
        <v>-0.53</v>
      </c>
      <c r="L29" s="231">
        <v>200</v>
      </c>
      <c r="M29" s="231">
        <v>1</v>
      </c>
      <c r="N29" s="231">
        <v>0</v>
      </c>
      <c r="O29" s="231">
        <v>0</v>
      </c>
      <c r="P29" s="231">
        <v>200</v>
      </c>
      <c r="Q29" s="231">
        <v>1</v>
      </c>
      <c r="R29" s="231">
        <v>59661</v>
      </c>
      <c r="S29" s="234">
        <f t="shared" si="0"/>
        <v>9470</v>
      </c>
      <c r="T29" t="b">
        <f t="shared" si="1"/>
        <v>1</v>
      </c>
    </row>
    <row r="30" spans="1:20">
      <c r="A30" s="226">
        <v>28</v>
      </c>
      <c r="B30" s="227">
        <v>45765</v>
      </c>
      <c r="C30" s="228" t="s">
        <v>132</v>
      </c>
      <c r="D30" s="235">
        <v>9.4700000000000006</v>
      </c>
      <c r="E30" s="235">
        <v>9.68</v>
      </c>
      <c r="F30" s="235">
        <v>9.6999999999999993</v>
      </c>
      <c r="G30" s="235">
        <v>9.6999999999999993</v>
      </c>
      <c r="H30" s="235">
        <v>9.68</v>
      </c>
      <c r="I30" s="235">
        <v>8.3330000000000002</v>
      </c>
      <c r="J30" s="232">
        <v>230</v>
      </c>
      <c r="K30" s="233">
        <v>2.4300000000000002</v>
      </c>
      <c r="L30" s="231">
        <v>600</v>
      </c>
      <c r="M30" s="231">
        <v>5</v>
      </c>
      <c r="N30" s="231">
        <v>0</v>
      </c>
      <c r="O30" s="231">
        <v>0</v>
      </c>
      <c r="P30" s="231">
        <v>600</v>
      </c>
      <c r="Q30" s="231">
        <v>5</v>
      </c>
      <c r="R30" s="231">
        <v>61110</v>
      </c>
      <c r="S30" s="234">
        <f t="shared" si="0"/>
        <v>9700</v>
      </c>
      <c r="T30" t="b">
        <f t="shared" si="1"/>
        <v>1</v>
      </c>
    </row>
    <row r="31" spans="1:20">
      <c r="A31" s="226">
        <v>29</v>
      </c>
      <c r="B31" s="227">
        <v>45768</v>
      </c>
      <c r="C31" s="228" t="s">
        <v>132</v>
      </c>
      <c r="D31" s="235">
        <v>9.6999999999999993</v>
      </c>
      <c r="E31" s="235">
        <v>9.6999999999999993</v>
      </c>
      <c r="F31" s="235">
        <v>9.6999999999999993</v>
      </c>
      <c r="G31" s="235">
        <v>9.6999999999999993</v>
      </c>
      <c r="H31" s="235">
        <v>9.6999999999999993</v>
      </c>
      <c r="I31" s="235">
        <v>0</v>
      </c>
      <c r="J31" s="229">
        <v>0</v>
      </c>
      <c r="K31" s="230">
        <v>0</v>
      </c>
      <c r="L31" s="231">
        <v>0</v>
      </c>
      <c r="M31" s="231">
        <v>0</v>
      </c>
      <c r="N31" s="231">
        <v>0</v>
      </c>
      <c r="O31" s="231">
        <v>0</v>
      </c>
      <c r="P31" s="231">
        <v>0</v>
      </c>
      <c r="Q31" s="231">
        <v>0</v>
      </c>
      <c r="R31" s="231">
        <v>61110</v>
      </c>
      <c r="S31" s="234">
        <f t="shared" si="0"/>
        <v>9700</v>
      </c>
      <c r="T31" t="b">
        <f t="shared" si="1"/>
        <v>1</v>
      </c>
    </row>
    <row r="32" spans="1:20">
      <c r="A32" s="226">
        <v>30</v>
      </c>
      <c r="B32" s="227">
        <v>45769</v>
      </c>
      <c r="C32" s="228" t="s">
        <v>132</v>
      </c>
      <c r="D32" s="235">
        <v>9.6999999999999993</v>
      </c>
      <c r="E32" s="235">
        <v>9.24</v>
      </c>
      <c r="F32" s="235">
        <v>9.24</v>
      </c>
      <c r="G32" s="235">
        <v>9.24</v>
      </c>
      <c r="H32" s="235">
        <v>9.24</v>
      </c>
      <c r="I32" s="235">
        <v>6.6669999999999998</v>
      </c>
      <c r="J32" s="229">
        <v>-460</v>
      </c>
      <c r="K32" s="230">
        <v>-4.74</v>
      </c>
      <c r="L32" s="231">
        <v>300</v>
      </c>
      <c r="M32" s="231">
        <v>2</v>
      </c>
      <c r="N32" s="231">
        <v>0</v>
      </c>
      <c r="O32" s="231">
        <v>0</v>
      </c>
      <c r="P32" s="231">
        <v>300</v>
      </c>
      <c r="Q32" s="231">
        <v>2</v>
      </c>
      <c r="R32" s="231">
        <v>58212</v>
      </c>
      <c r="S32" s="234">
        <f t="shared" si="0"/>
        <v>9240</v>
      </c>
      <c r="T32" t="b">
        <f t="shared" si="1"/>
        <v>1</v>
      </c>
    </row>
    <row r="33" spans="1:20">
      <c r="A33" s="226">
        <v>31</v>
      </c>
      <c r="B33" s="227">
        <v>45770</v>
      </c>
      <c r="C33" s="228" t="s">
        <v>132</v>
      </c>
      <c r="D33" s="235">
        <v>9.24</v>
      </c>
      <c r="E33" s="235">
        <v>9.64</v>
      </c>
      <c r="F33" s="235">
        <v>9.6</v>
      </c>
      <c r="G33" s="235">
        <v>9.64</v>
      </c>
      <c r="H33" s="235">
        <v>9.6</v>
      </c>
      <c r="I33" s="235">
        <v>8</v>
      </c>
      <c r="J33" s="232">
        <v>360</v>
      </c>
      <c r="K33" s="233">
        <v>3.9</v>
      </c>
      <c r="L33" s="231">
        <v>500</v>
      </c>
      <c r="M33" s="231">
        <v>4</v>
      </c>
      <c r="N33" s="231">
        <v>0</v>
      </c>
      <c r="O33" s="231">
        <v>0</v>
      </c>
      <c r="P33" s="231">
        <v>500</v>
      </c>
      <c r="Q33" s="231">
        <v>4</v>
      </c>
      <c r="R33" s="231">
        <v>60480</v>
      </c>
      <c r="S33" s="234">
        <f t="shared" si="0"/>
        <v>9600</v>
      </c>
      <c r="T33" t="b">
        <f t="shared" si="1"/>
        <v>1</v>
      </c>
    </row>
    <row r="34" spans="1:20">
      <c r="A34" s="226">
        <v>32</v>
      </c>
      <c r="B34" s="227">
        <v>45771</v>
      </c>
      <c r="C34" s="228" t="s">
        <v>132</v>
      </c>
      <c r="D34" s="235">
        <v>9.6</v>
      </c>
      <c r="E34" s="235">
        <v>9.66</v>
      </c>
      <c r="F34" s="235">
        <v>9.66</v>
      </c>
      <c r="G34" s="235">
        <v>9.66</v>
      </c>
      <c r="H34" s="235">
        <v>9.66</v>
      </c>
      <c r="I34" s="235">
        <v>9</v>
      </c>
      <c r="J34" s="232">
        <v>60</v>
      </c>
      <c r="K34" s="233">
        <v>0.63</v>
      </c>
      <c r="L34" s="231">
        <v>1000</v>
      </c>
      <c r="M34" s="231">
        <v>9</v>
      </c>
      <c r="N34" s="231">
        <v>0</v>
      </c>
      <c r="O34" s="231">
        <v>0</v>
      </c>
      <c r="P34" s="231">
        <v>1000</v>
      </c>
      <c r="Q34" s="231">
        <v>9</v>
      </c>
      <c r="R34" s="231">
        <v>60858</v>
      </c>
      <c r="S34" s="234">
        <f t="shared" si="0"/>
        <v>9660</v>
      </c>
      <c r="T34" t="b">
        <f t="shared" si="1"/>
        <v>1</v>
      </c>
    </row>
    <row r="35" spans="1:20">
      <c r="A35" s="226">
        <v>33</v>
      </c>
      <c r="B35" s="227">
        <v>45772</v>
      </c>
      <c r="C35" s="228" t="s">
        <v>132</v>
      </c>
      <c r="D35" s="235">
        <v>9.66</v>
      </c>
      <c r="E35" s="235">
        <v>9.66</v>
      </c>
      <c r="F35" s="235">
        <v>9.66</v>
      </c>
      <c r="G35" s="235">
        <v>9.66</v>
      </c>
      <c r="H35" s="235">
        <v>9.66</v>
      </c>
      <c r="I35" s="235">
        <v>0</v>
      </c>
      <c r="J35" s="229">
        <v>0</v>
      </c>
      <c r="K35" s="230">
        <v>0</v>
      </c>
      <c r="L35" s="231">
        <v>0</v>
      </c>
      <c r="M35" s="231">
        <v>0</v>
      </c>
      <c r="N35" s="231">
        <v>0</v>
      </c>
      <c r="O35" s="231">
        <v>0</v>
      </c>
      <c r="P35" s="231">
        <v>0</v>
      </c>
      <c r="Q35" s="231">
        <v>0</v>
      </c>
      <c r="R35" s="231">
        <v>60858</v>
      </c>
      <c r="S35" s="234">
        <f t="shared" si="0"/>
        <v>9660</v>
      </c>
      <c r="T35" t="b">
        <f t="shared" si="1"/>
        <v>1</v>
      </c>
    </row>
    <row r="36" spans="1:20">
      <c r="A36" s="226">
        <v>34</v>
      </c>
      <c r="B36" s="227">
        <v>45775</v>
      </c>
      <c r="C36" s="228" t="s">
        <v>132</v>
      </c>
      <c r="D36" s="235">
        <v>9.66</v>
      </c>
      <c r="E36" s="235">
        <v>9.68</v>
      </c>
      <c r="F36" s="235">
        <v>9.6999999999999993</v>
      </c>
      <c r="G36" s="235">
        <v>9.6999999999999993</v>
      </c>
      <c r="H36" s="235">
        <v>9.66</v>
      </c>
      <c r="I36" s="235">
        <v>8.3330000000000002</v>
      </c>
      <c r="J36" s="232">
        <v>40</v>
      </c>
      <c r="K36" s="233">
        <v>0.41</v>
      </c>
      <c r="L36" s="231">
        <v>600</v>
      </c>
      <c r="M36" s="231">
        <v>5</v>
      </c>
      <c r="N36" s="231">
        <v>0</v>
      </c>
      <c r="O36" s="231">
        <v>0</v>
      </c>
      <c r="P36" s="231">
        <v>600</v>
      </c>
      <c r="Q36" s="231">
        <v>5</v>
      </c>
      <c r="R36" s="231">
        <v>61110</v>
      </c>
      <c r="S36" s="234">
        <f t="shared" si="0"/>
        <v>9700</v>
      </c>
      <c r="T36" t="b">
        <f t="shared" si="1"/>
        <v>1</v>
      </c>
    </row>
    <row r="37" spans="1:20">
      <c r="A37" s="226">
        <v>35</v>
      </c>
      <c r="B37" s="227">
        <v>45776</v>
      </c>
      <c r="C37" s="228" t="s">
        <v>132</v>
      </c>
      <c r="D37" s="235">
        <v>9.6999999999999993</v>
      </c>
      <c r="E37" s="235">
        <v>9.68</v>
      </c>
      <c r="F37" s="235">
        <v>9.67</v>
      </c>
      <c r="G37" s="235">
        <v>9.68</v>
      </c>
      <c r="H37" s="235">
        <v>9.67</v>
      </c>
      <c r="I37" s="235">
        <v>8.3330000000000002</v>
      </c>
      <c r="J37" s="229">
        <v>-30</v>
      </c>
      <c r="K37" s="230">
        <v>-0.31</v>
      </c>
      <c r="L37" s="231">
        <v>600</v>
      </c>
      <c r="M37" s="231">
        <v>5</v>
      </c>
      <c r="N37" s="231">
        <v>0</v>
      </c>
      <c r="O37" s="231">
        <v>0</v>
      </c>
      <c r="P37" s="231">
        <v>600</v>
      </c>
      <c r="Q37" s="231">
        <v>5</v>
      </c>
      <c r="R37" s="231">
        <v>60921</v>
      </c>
      <c r="S37" s="234">
        <f t="shared" si="0"/>
        <v>9670</v>
      </c>
      <c r="T37" t="b">
        <f t="shared" si="1"/>
        <v>1</v>
      </c>
    </row>
    <row r="38" spans="1:20">
      <c r="A38" s="226">
        <v>36</v>
      </c>
      <c r="B38" s="227">
        <v>45782</v>
      </c>
      <c r="C38" s="228" t="s">
        <v>132</v>
      </c>
      <c r="D38" s="235">
        <v>9.67</v>
      </c>
      <c r="E38" s="235">
        <v>9.69</v>
      </c>
      <c r="F38" s="235">
        <v>9.68</v>
      </c>
      <c r="G38" s="235">
        <v>9.69</v>
      </c>
      <c r="H38" s="235">
        <v>9.68</v>
      </c>
      <c r="I38" s="235">
        <v>9.6829999999999998</v>
      </c>
      <c r="J38" s="232">
        <v>10</v>
      </c>
      <c r="K38" s="233">
        <v>0.1</v>
      </c>
      <c r="L38" s="231">
        <v>20100</v>
      </c>
      <c r="M38" s="231">
        <v>194.56899999999999</v>
      </c>
      <c r="N38" s="231">
        <v>0</v>
      </c>
      <c r="O38" s="231">
        <v>0</v>
      </c>
      <c r="P38" s="231">
        <v>20100</v>
      </c>
      <c r="Q38" s="231">
        <v>194.56899999999999</v>
      </c>
      <c r="R38" s="231">
        <v>60984</v>
      </c>
      <c r="S38" s="234">
        <f t="shared" si="0"/>
        <v>9680</v>
      </c>
      <c r="T38" t="b">
        <f t="shared" si="1"/>
        <v>1</v>
      </c>
    </row>
    <row r="39" spans="1:20">
      <c r="A39" s="226">
        <v>37</v>
      </c>
      <c r="B39" s="227">
        <v>45783</v>
      </c>
      <c r="C39" s="228" t="s">
        <v>132</v>
      </c>
      <c r="D39" s="235">
        <v>9.68</v>
      </c>
      <c r="E39" s="235">
        <v>9.7899999999999991</v>
      </c>
      <c r="F39" s="235">
        <v>9.7799999999999994</v>
      </c>
      <c r="G39" s="235">
        <v>9.7899999999999991</v>
      </c>
      <c r="H39" s="235">
        <v>9.7799999999999994</v>
      </c>
      <c r="I39" s="235">
        <v>9.7870000000000008</v>
      </c>
      <c r="J39" s="232">
        <v>100</v>
      </c>
      <c r="K39" s="233">
        <v>1.03</v>
      </c>
      <c r="L39" s="231">
        <v>700</v>
      </c>
      <c r="M39" s="231">
        <v>6.851</v>
      </c>
      <c r="N39" s="231">
        <v>0</v>
      </c>
      <c r="O39" s="231">
        <v>0</v>
      </c>
      <c r="P39" s="231">
        <v>700</v>
      </c>
      <c r="Q39" s="231">
        <v>6.851</v>
      </c>
      <c r="R39" s="231">
        <v>61614</v>
      </c>
      <c r="S39" s="234">
        <f t="shared" si="0"/>
        <v>9780</v>
      </c>
      <c r="T39" t="b">
        <f t="shared" si="1"/>
        <v>1</v>
      </c>
    </row>
    <row r="40" spans="1:20">
      <c r="A40" s="226">
        <v>38</v>
      </c>
      <c r="B40" s="227">
        <v>45784</v>
      </c>
      <c r="C40" s="228" t="s">
        <v>132</v>
      </c>
      <c r="D40" s="235">
        <v>9.7799999999999994</v>
      </c>
      <c r="E40" s="235">
        <v>9.7799999999999994</v>
      </c>
      <c r="F40" s="235">
        <v>9.75</v>
      </c>
      <c r="G40" s="235">
        <v>9.7799999999999994</v>
      </c>
      <c r="H40" s="235">
        <v>9.75</v>
      </c>
      <c r="I40" s="235">
        <v>9.7629999999999999</v>
      </c>
      <c r="J40" s="229">
        <v>-30</v>
      </c>
      <c r="K40" s="230">
        <v>-0.31</v>
      </c>
      <c r="L40" s="231">
        <v>700</v>
      </c>
      <c r="M40" s="231">
        <v>6.8360000000000003</v>
      </c>
      <c r="N40" s="231">
        <v>0</v>
      </c>
      <c r="O40" s="231">
        <v>0</v>
      </c>
      <c r="P40" s="231">
        <v>700</v>
      </c>
      <c r="Q40" s="231">
        <v>6.8360000000000003</v>
      </c>
      <c r="R40" s="231">
        <v>61425</v>
      </c>
      <c r="S40" s="234">
        <f t="shared" si="0"/>
        <v>9750</v>
      </c>
      <c r="T40" t="b">
        <f t="shared" si="1"/>
        <v>1</v>
      </c>
    </row>
    <row r="41" spans="1:20">
      <c r="A41" s="226">
        <v>39</v>
      </c>
      <c r="B41" s="227">
        <v>45785</v>
      </c>
      <c r="C41" s="228" t="s">
        <v>132</v>
      </c>
      <c r="D41" s="235">
        <v>9.75</v>
      </c>
      <c r="E41" s="235">
        <v>9.83</v>
      </c>
      <c r="F41" s="235">
        <v>9.92</v>
      </c>
      <c r="G41" s="235">
        <v>9.92</v>
      </c>
      <c r="H41" s="235">
        <v>9.81</v>
      </c>
      <c r="I41" s="235">
        <v>9.8450000000000006</v>
      </c>
      <c r="J41" s="232">
        <v>170</v>
      </c>
      <c r="K41" s="233">
        <v>1.74</v>
      </c>
      <c r="L41" s="231">
        <v>20300</v>
      </c>
      <c r="M41" s="231">
        <v>201.346</v>
      </c>
      <c r="N41" s="231">
        <v>0</v>
      </c>
      <c r="O41" s="231">
        <v>0</v>
      </c>
      <c r="P41" s="231">
        <v>20300</v>
      </c>
      <c r="Q41" s="231">
        <v>201.346</v>
      </c>
      <c r="R41" s="231">
        <v>62496</v>
      </c>
      <c r="S41" s="234">
        <f t="shared" si="0"/>
        <v>9920</v>
      </c>
      <c r="T41" t="b">
        <f t="shared" si="1"/>
        <v>1</v>
      </c>
    </row>
    <row r="42" spans="1:20">
      <c r="A42" s="226">
        <v>40</v>
      </c>
      <c r="B42" s="227">
        <v>45786</v>
      </c>
      <c r="C42" s="228" t="s">
        <v>132</v>
      </c>
      <c r="D42" s="235">
        <v>9.92</v>
      </c>
      <c r="E42" s="235">
        <v>9.9700000000000006</v>
      </c>
      <c r="F42" s="235">
        <v>9.9700000000000006</v>
      </c>
      <c r="G42" s="235">
        <v>9.9700000000000006</v>
      </c>
      <c r="H42" s="235">
        <v>9.9700000000000006</v>
      </c>
      <c r="I42" s="235">
        <v>9.9700000000000006</v>
      </c>
      <c r="J42" s="232">
        <v>50</v>
      </c>
      <c r="K42" s="233">
        <v>0.5</v>
      </c>
      <c r="L42" s="231">
        <v>100</v>
      </c>
      <c r="M42" s="231">
        <v>0.997</v>
      </c>
      <c r="N42" s="231">
        <v>100000</v>
      </c>
      <c r="O42" s="231">
        <v>1009.1</v>
      </c>
      <c r="P42" s="231">
        <v>100100</v>
      </c>
      <c r="Q42" s="231">
        <v>1010.097</v>
      </c>
      <c r="R42" s="231">
        <v>62811</v>
      </c>
      <c r="S42" s="234">
        <f t="shared" si="0"/>
        <v>9970</v>
      </c>
      <c r="T42" t="b">
        <f t="shared" si="1"/>
        <v>1</v>
      </c>
    </row>
    <row r="43" spans="1:20">
      <c r="A43" s="226">
        <v>41</v>
      </c>
      <c r="B43" s="227">
        <v>45789</v>
      </c>
      <c r="C43" s="228" t="s">
        <v>132</v>
      </c>
      <c r="D43" s="235">
        <v>9.9700000000000006</v>
      </c>
      <c r="E43" s="235">
        <v>10.02</v>
      </c>
      <c r="F43" s="235">
        <v>10</v>
      </c>
      <c r="G43" s="235">
        <v>10.02</v>
      </c>
      <c r="H43" s="235">
        <v>10</v>
      </c>
      <c r="I43" s="235">
        <v>10.01</v>
      </c>
      <c r="J43" s="232">
        <v>30</v>
      </c>
      <c r="K43" s="233">
        <v>0.3</v>
      </c>
      <c r="L43" s="231">
        <v>20100</v>
      </c>
      <c r="M43" s="231">
        <v>201.4</v>
      </c>
      <c r="N43" s="231">
        <v>0</v>
      </c>
      <c r="O43" s="231">
        <v>0</v>
      </c>
      <c r="P43" s="231">
        <v>20100</v>
      </c>
      <c r="Q43" s="231">
        <v>201.4</v>
      </c>
      <c r="R43" s="231">
        <v>63000</v>
      </c>
      <c r="S43" s="234">
        <f t="shared" si="0"/>
        <v>10000</v>
      </c>
      <c r="T43" t="b">
        <f t="shared" si="1"/>
        <v>1</v>
      </c>
    </row>
    <row r="44" spans="1:20">
      <c r="A44" s="226">
        <v>42</v>
      </c>
      <c r="B44" s="227">
        <v>45790</v>
      </c>
      <c r="C44" s="228" t="s">
        <v>132</v>
      </c>
      <c r="D44" s="235">
        <v>10</v>
      </c>
      <c r="E44" s="235">
        <v>10.18</v>
      </c>
      <c r="F44" s="235">
        <v>10.199999999999999</v>
      </c>
      <c r="G44" s="235">
        <v>10.199999999999999</v>
      </c>
      <c r="H44" s="235">
        <v>10.18</v>
      </c>
      <c r="I44" s="235">
        <v>10.19</v>
      </c>
      <c r="J44" s="232">
        <v>200</v>
      </c>
      <c r="K44" s="233">
        <v>2</v>
      </c>
      <c r="L44" s="231">
        <v>20400</v>
      </c>
      <c r="M44" s="231">
        <v>207.679</v>
      </c>
      <c r="N44" s="231">
        <v>0</v>
      </c>
      <c r="O44" s="231">
        <v>0</v>
      </c>
      <c r="P44" s="231">
        <v>20400</v>
      </c>
      <c r="Q44" s="231">
        <v>207.679</v>
      </c>
      <c r="R44" s="231">
        <v>64260</v>
      </c>
      <c r="S44" s="234">
        <f t="shared" si="0"/>
        <v>10200</v>
      </c>
      <c r="T44" t="b">
        <f t="shared" si="1"/>
        <v>1</v>
      </c>
    </row>
    <row r="45" spans="1:20">
      <c r="A45" s="226">
        <v>43</v>
      </c>
      <c r="B45" s="227">
        <v>45791</v>
      </c>
      <c r="C45" s="228" t="s">
        <v>132</v>
      </c>
      <c r="D45" s="235">
        <v>10.199999999999999</v>
      </c>
      <c r="E45" s="235">
        <v>10.32</v>
      </c>
      <c r="F45" s="235">
        <v>10.29</v>
      </c>
      <c r="G45" s="235">
        <v>10.32</v>
      </c>
      <c r="H45" s="235">
        <v>10.29</v>
      </c>
      <c r="I45" s="235">
        <v>10.307</v>
      </c>
      <c r="J45" s="232">
        <v>90</v>
      </c>
      <c r="K45" s="233">
        <v>0.88</v>
      </c>
      <c r="L45" s="231">
        <v>600</v>
      </c>
      <c r="M45" s="231">
        <v>6.1840000000000002</v>
      </c>
      <c r="N45" s="231">
        <v>0</v>
      </c>
      <c r="O45" s="231">
        <v>0</v>
      </c>
      <c r="P45" s="231">
        <v>600</v>
      </c>
      <c r="Q45" s="231">
        <v>6.1840000000000002</v>
      </c>
      <c r="R45" s="231">
        <v>64827</v>
      </c>
      <c r="S45" s="234">
        <f t="shared" si="0"/>
        <v>10290</v>
      </c>
      <c r="T45" t="b">
        <f t="shared" si="1"/>
        <v>1</v>
      </c>
    </row>
    <row r="46" spans="1:20">
      <c r="A46" s="226">
        <v>44</v>
      </c>
      <c r="B46" s="227">
        <v>45792</v>
      </c>
      <c r="C46" s="228" t="s">
        <v>132</v>
      </c>
      <c r="D46" s="235">
        <v>10.29</v>
      </c>
      <c r="E46" s="235">
        <v>10.41</v>
      </c>
      <c r="F46" s="235">
        <v>10.42</v>
      </c>
      <c r="G46" s="235">
        <v>10.42</v>
      </c>
      <c r="H46" s="235">
        <v>10.41</v>
      </c>
      <c r="I46" s="235">
        <v>10.413</v>
      </c>
      <c r="J46" s="232">
        <v>130</v>
      </c>
      <c r="K46" s="233">
        <v>1.26</v>
      </c>
      <c r="L46" s="231">
        <v>20300</v>
      </c>
      <c r="M46" s="231">
        <v>211.32400000000001</v>
      </c>
      <c r="N46" s="231">
        <v>0</v>
      </c>
      <c r="O46" s="231">
        <v>0</v>
      </c>
      <c r="P46" s="231">
        <v>20300</v>
      </c>
      <c r="Q46" s="231">
        <v>211.32400000000001</v>
      </c>
      <c r="R46" s="231">
        <v>65646</v>
      </c>
      <c r="S46" s="234">
        <f t="shared" si="0"/>
        <v>10420</v>
      </c>
      <c r="T46" t="b">
        <f t="shared" si="1"/>
        <v>1</v>
      </c>
    </row>
    <row r="47" spans="1:20">
      <c r="A47" s="226">
        <v>45</v>
      </c>
      <c r="B47" s="227">
        <v>45793</v>
      </c>
      <c r="C47" s="228" t="s">
        <v>132</v>
      </c>
      <c r="D47" s="235">
        <v>10.42</v>
      </c>
      <c r="E47" s="235">
        <v>10.41</v>
      </c>
      <c r="F47" s="235">
        <v>10.33</v>
      </c>
      <c r="G47" s="235">
        <v>10.41</v>
      </c>
      <c r="H47" s="235">
        <v>10.33</v>
      </c>
      <c r="I47" s="235">
        <v>10.375</v>
      </c>
      <c r="J47" s="229">
        <v>-90</v>
      </c>
      <c r="K47" s="230">
        <v>-0.86</v>
      </c>
      <c r="L47" s="231">
        <v>8700</v>
      </c>
      <c r="M47" s="231">
        <v>90.433999999999997</v>
      </c>
      <c r="N47" s="231">
        <v>0</v>
      </c>
      <c r="O47" s="231">
        <v>0</v>
      </c>
      <c r="P47" s="231">
        <v>8700</v>
      </c>
      <c r="Q47" s="231">
        <v>90.433999999999997</v>
      </c>
      <c r="R47" s="231">
        <v>65079</v>
      </c>
      <c r="S47" s="234">
        <f t="shared" si="0"/>
        <v>10330</v>
      </c>
      <c r="T47" t="b">
        <f t="shared" si="1"/>
        <v>1</v>
      </c>
    </row>
    <row r="48" spans="1:20">
      <c r="A48" s="226">
        <v>46</v>
      </c>
      <c r="B48" s="227">
        <v>45796</v>
      </c>
      <c r="C48" s="228" t="s">
        <v>132</v>
      </c>
      <c r="D48" s="235">
        <v>10.33</v>
      </c>
      <c r="E48" s="235">
        <v>10.34</v>
      </c>
      <c r="F48" s="235">
        <v>10.33</v>
      </c>
      <c r="G48" s="235">
        <v>10.34</v>
      </c>
      <c r="H48" s="235">
        <v>10.33</v>
      </c>
      <c r="I48" s="235">
        <v>10.335000000000001</v>
      </c>
      <c r="J48" s="232">
        <v>0</v>
      </c>
      <c r="K48" s="233">
        <v>0</v>
      </c>
      <c r="L48" s="231">
        <v>20100</v>
      </c>
      <c r="M48" s="231">
        <v>207.833</v>
      </c>
      <c r="N48" s="231">
        <v>0</v>
      </c>
      <c r="O48" s="231">
        <v>0</v>
      </c>
      <c r="P48" s="231">
        <v>20100</v>
      </c>
      <c r="Q48" s="231">
        <v>207.833</v>
      </c>
      <c r="R48" s="231">
        <v>65079</v>
      </c>
      <c r="S48" s="234">
        <f t="shared" si="0"/>
        <v>10330</v>
      </c>
      <c r="T48" t="b">
        <f t="shared" si="1"/>
        <v>1</v>
      </c>
    </row>
    <row r="49" spans="1:20">
      <c r="A49" s="226">
        <v>47</v>
      </c>
      <c r="B49" s="227">
        <v>45797</v>
      </c>
      <c r="C49" s="228" t="s">
        <v>132</v>
      </c>
      <c r="D49" s="235">
        <v>10.33</v>
      </c>
      <c r="E49" s="235">
        <v>10.41</v>
      </c>
      <c r="F49" s="235">
        <v>10.41</v>
      </c>
      <c r="G49" s="235">
        <v>10.41</v>
      </c>
      <c r="H49" s="235">
        <v>10.41</v>
      </c>
      <c r="I49" s="235">
        <v>10.41</v>
      </c>
      <c r="J49" s="232">
        <v>80</v>
      </c>
      <c r="K49" s="233">
        <v>0.77</v>
      </c>
      <c r="L49" s="231">
        <v>100</v>
      </c>
      <c r="M49" s="231">
        <v>1.0409999999999999</v>
      </c>
      <c r="N49" s="231">
        <v>0</v>
      </c>
      <c r="O49" s="231">
        <v>0</v>
      </c>
      <c r="P49" s="231">
        <v>100</v>
      </c>
      <c r="Q49" s="231">
        <v>1.0409999999999999</v>
      </c>
      <c r="R49" s="231">
        <v>65583</v>
      </c>
      <c r="S49" s="234">
        <f t="shared" si="0"/>
        <v>10410</v>
      </c>
      <c r="T49" t="b">
        <f t="shared" si="1"/>
        <v>1</v>
      </c>
    </row>
    <row r="50" spans="1:20">
      <c r="A50" s="226">
        <v>48</v>
      </c>
      <c r="B50" s="227">
        <v>45798</v>
      </c>
      <c r="C50" s="228" t="s">
        <v>132</v>
      </c>
      <c r="D50" s="235">
        <v>10.41</v>
      </c>
      <c r="E50" s="235">
        <v>10.49</v>
      </c>
      <c r="F50" s="235">
        <v>10.5</v>
      </c>
      <c r="G50" s="235">
        <v>10.5</v>
      </c>
      <c r="H50" s="235">
        <v>10.46</v>
      </c>
      <c r="I50" s="235">
        <v>10.484</v>
      </c>
      <c r="J50" s="232">
        <v>90</v>
      </c>
      <c r="K50" s="233">
        <v>0.86</v>
      </c>
      <c r="L50" s="231">
        <v>22200</v>
      </c>
      <c r="M50" s="231">
        <v>232.262</v>
      </c>
      <c r="N50" s="231">
        <v>0</v>
      </c>
      <c r="O50" s="231">
        <v>0</v>
      </c>
      <c r="P50" s="231">
        <v>22200</v>
      </c>
      <c r="Q50" s="231">
        <v>232.262</v>
      </c>
      <c r="R50" s="231">
        <v>66150</v>
      </c>
      <c r="S50" s="234">
        <f t="shared" si="0"/>
        <v>10500</v>
      </c>
      <c r="T50" t="b">
        <f t="shared" si="1"/>
        <v>1</v>
      </c>
    </row>
    <row r="51" spans="1:20">
      <c r="A51" s="226">
        <v>49</v>
      </c>
      <c r="B51" s="227">
        <v>45799</v>
      </c>
      <c r="C51" s="228" t="s">
        <v>132</v>
      </c>
      <c r="D51" s="235">
        <v>10.5</v>
      </c>
      <c r="E51" s="235">
        <v>10.5</v>
      </c>
      <c r="F51" s="235">
        <v>10.49</v>
      </c>
      <c r="G51" s="235">
        <v>10.55</v>
      </c>
      <c r="H51" s="235">
        <v>10.49</v>
      </c>
      <c r="I51" s="235">
        <v>10.507999999999999</v>
      </c>
      <c r="J51" s="229">
        <v>-10</v>
      </c>
      <c r="K51" s="230">
        <v>-0.1</v>
      </c>
      <c r="L51" s="231">
        <v>2800</v>
      </c>
      <c r="M51" s="231">
        <v>29.407</v>
      </c>
      <c r="N51" s="231">
        <v>100000</v>
      </c>
      <c r="O51" s="231">
        <v>1061.0999999999999</v>
      </c>
      <c r="P51" s="231">
        <v>102800</v>
      </c>
      <c r="Q51" s="231">
        <v>1090.5070000000001</v>
      </c>
      <c r="R51" s="231">
        <v>66087</v>
      </c>
      <c r="S51" s="234">
        <f t="shared" si="0"/>
        <v>10490</v>
      </c>
      <c r="T51" t="b">
        <f t="shared" si="1"/>
        <v>1</v>
      </c>
    </row>
    <row r="52" spans="1:20">
      <c r="A52" s="226">
        <v>50</v>
      </c>
      <c r="B52" s="227">
        <v>45800</v>
      </c>
      <c r="C52" s="228" t="s">
        <v>132</v>
      </c>
      <c r="D52" s="235">
        <v>10.49</v>
      </c>
      <c r="E52" s="235">
        <v>10.48</v>
      </c>
      <c r="F52" s="235">
        <v>10.4</v>
      </c>
      <c r="G52" s="235">
        <v>10.48</v>
      </c>
      <c r="H52" s="235">
        <v>10.4</v>
      </c>
      <c r="I52" s="235">
        <v>10.420999999999999</v>
      </c>
      <c r="J52" s="229">
        <v>-90</v>
      </c>
      <c r="K52" s="230">
        <v>-0.86</v>
      </c>
      <c r="L52" s="231">
        <v>3200</v>
      </c>
      <c r="M52" s="231">
        <v>33.347000000000001</v>
      </c>
      <c r="N52" s="231">
        <v>0</v>
      </c>
      <c r="O52" s="231">
        <v>0</v>
      </c>
      <c r="P52" s="231">
        <v>3200</v>
      </c>
      <c r="Q52" s="231">
        <v>33.347000000000001</v>
      </c>
      <c r="R52" s="231">
        <v>65520</v>
      </c>
      <c r="S52" s="234">
        <f t="shared" si="0"/>
        <v>10400</v>
      </c>
      <c r="T52" t="b">
        <f t="shared" si="1"/>
        <v>1</v>
      </c>
    </row>
    <row r="53" spans="1:20">
      <c r="A53" s="226">
        <v>51</v>
      </c>
      <c r="B53" s="227">
        <v>45803</v>
      </c>
      <c r="C53" s="228" t="s">
        <v>132</v>
      </c>
      <c r="D53" s="235">
        <v>10.4</v>
      </c>
      <c r="E53" s="235">
        <v>10.47</v>
      </c>
      <c r="F53" s="235">
        <v>10.41</v>
      </c>
      <c r="G53" s="235">
        <v>10.47</v>
      </c>
      <c r="H53" s="235">
        <v>10.33</v>
      </c>
      <c r="I53" s="235">
        <v>10.388999999999999</v>
      </c>
      <c r="J53" s="232">
        <v>10</v>
      </c>
      <c r="K53" s="233">
        <v>0.1</v>
      </c>
      <c r="L53" s="231">
        <v>103100</v>
      </c>
      <c r="M53" s="231">
        <v>1072.337</v>
      </c>
      <c r="N53" s="231">
        <v>0</v>
      </c>
      <c r="O53" s="231">
        <v>0</v>
      </c>
      <c r="P53" s="231">
        <v>103100</v>
      </c>
      <c r="Q53" s="231">
        <v>1072.337</v>
      </c>
      <c r="R53" s="231">
        <v>65583</v>
      </c>
      <c r="S53" s="234">
        <f t="shared" si="0"/>
        <v>10410</v>
      </c>
      <c r="T53" t="b">
        <f t="shared" si="1"/>
        <v>1</v>
      </c>
    </row>
    <row r="54" spans="1:20">
      <c r="A54" s="226">
        <v>52</v>
      </c>
      <c r="B54" s="227">
        <v>45804</v>
      </c>
      <c r="C54" s="228" t="s">
        <v>132</v>
      </c>
      <c r="D54" s="235">
        <v>10.41</v>
      </c>
      <c r="E54" s="235">
        <v>10.59</v>
      </c>
      <c r="F54" s="235">
        <v>10.57</v>
      </c>
      <c r="G54" s="235">
        <v>10.59</v>
      </c>
      <c r="H54" s="235">
        <v>10.57</v>
      </c>
      <c r="I54" s="235">
        <v>10.581</v>
      </c>
      <c r="J54" s="232">
        <v>160</v>
      </c>
      <c r="K54" s="233">
        <v>1.54</v>
      </c>
      <c r="L54" s="231">
        <v>1700</v>
      </c>
      <c r="M54" s="231">
        <v>17.977</v>
      </c>
      <c r="N54" s="231">
        <v>0</v>
      </c>
      <c r="O54" s="231">
        <v>0</v>
      </c>
      <c r="P54" s="231">
        <v>1700</v>
      </c>
      <c r="Q54" s="231">
        <v>17.977</v>
      </c>
      <c r="R54" s="231">
        <v>66591</v>
      </c>
      <c r="S54" s="234">
        <f t="shared" si="0"/>
        <v>10570</v>
      </c>
      <c r="T54" t="b">
        <f t="shared" si="1"/>
        <v>1</v>
      </c>
    </row>
    <row r="55" spans="1:20">
      <c r="A55" s="226">
        <v>53</v>
      </c>
      <c r="B55" s="227">
        <v>45805</v>
      </c>
      <c r="C55" s="228" t="s">
        <v>132</v>
      </c>
      <c r="D55" s="235">
        <v>10.57</v>
      </c>
      <c r="E55" s="235">
        <v>10.63</v>
      </c>
      <c r="F55" s="235">
        <v>10.63</v>
      </c>
      <c r="G55" s="235">
        <v>10.63</v>
      </c>
      <c r="H55" s="235">
        <v>10.63</v>
      </c>
      <c r="I55" s="235">
        <v>10.63</v>
      </c>
      <c r="J55" s="232">
        <v>60</v>
      </c>
      <c r="K55" s="233">
        <v>0.56999999999999995</v>
      </c>
      <c r="L55" s="231">
        <v>400</v>
      </c>
      <c r="M55" s="231">
        <v>4.2519999999999998</v>
      </c>
      <c r="N55" s="231">
        <v>0</v>
      </c>
      <c r="O55" s="231">
        <v>0</v>
      </c>
      <c r="P55" s="231">
        <v>400</v>
      </c>
      <c r="Q55" s="231">
        <v>4.2519999999999998</v>
      </c>
      <c r="R55" s="231">
        <v>66969</v>
      </c>
      <c r="S55" s="234">
        <f t="shared" si="0"/>
        <v>10630</v>
      </c>
      <c r="T55" t="b">
        <f t="shared" si="1"/>
        <v>1</v>
      </c>
    </row>
    <row r="56" spans="1:20">
      <c r="A56" s="226">
        <v>54</v>
      </c>
      <c r="B56" s="227">
        <v>45806</v>
      </c>
      <c r="C56" s="228" t="s">
        <v>132</v>
      </c>
      <c r="D56" s="235">
        <v>10.63</v>
      </c>
      <c r="E56" s="235">
        <v>10.63</v>
      </c>
      <c r="F56" s="235">
        <v>10.6</v>
      </c>
      <c r="G56" s="235">
        <v>10.66</v>
      </c>
      <c r="H56" s="235">
        <v>10.6</v>
      </c>
      <c r="I56" s="235">
        <v>10.621</v>
      </c>
      <c r="J56" s="229">
        <v>-30</v>
      </c>
      <c r="K56" s="230">
        <v>-0.28000000000000003</v>
      </c>
      <c r="L56" s="231">
        <v>1700</v>
      </c>
      <c r="M56" s="231">
        <v>18.035</v>
      </c>
      <c r="N56" s="231">
        <v>0</v>
      </c>
      <c r="O56" s="231">
        <v>0</v>
      </c>
      <c r="P56" s="231">
        <v>1700</v>
      </c>
      <c r="Q56" s="231">
        <v>18.035</v>
      </c>
      <c r="R56" s="231">
        <v>66780</v>
      </c>
      <c r="S56" s="234">
        <f t="shared" si="0"/>
        <v>10600</v>
      </c>
      <c r="T56" t="b">
        <f t="shared" si="1"/>
        <v>1</v>
      </c>
    </row>
    <row r="57" spans="1:20">
      <c r="A57" s="226">
        <v>55</v>
      </c>
      <c r="B57" s="227">
        <v>45807</v>
      </c>
      <c r="C57" s="228" t="s">
        <v>132</v>
      </c>
      <c r="D57" s="235">
        <v>10.6</v>
      </c>
      <c r="E57" s="235">
        <v>10.6</v>
      </c>
      <c r="F57" s="235">
        <v>10.55</v>
      </c>
      <c r="G57" s="235">
        <v>10.61</v>
      </c>
      <c r="H57" s="235">
        <v>10.55</v>
      </c>
      <c r="I57" s="235">
        <v>10.583</v>
      </c>
      <c r="J57" s="229">
        <v>-50</v>
      </c>
      <c r="K57" s="230">
        <v>-0.47</v>
      </c>
      <c r="L57" s="231">
        <v>1500</v>
      </c>
      <c r="M57" s="231">
        <v>15.89</v>
      </c>
      <c r="N57" s="231">
        <v>0</v>
      </c>
      <c r="O57" s="231">
        <v>0</v>
      </c>
      <c r="P57" s="231">
        <v>1500</v>
      </c>
      <c r="Q57" s="231">
        <v>15.89</v>
      </c>
      <c r="R57" s="231">
        <v>66465</v>
      </c>
      <c r="S57" s="234">
        <f t="shared" si="0"/>
        <v>10550</v>
      </c>
      <c r="T57" t="b">
        <f t="shared" si="1"/>
        <v>1</v>
      </c>
    </row>
    <row r="58" spans="1:20">
      <c r="A58" s="226">
        <v>56</v>
      </c>
      <c r="B58" s="227">
        <v>45810</v>
      </c>
      <c r="C58" s="228" t="s">
        <v>132</v>
      </c>
      <c r="D58" s="235">
        <v>10.55</v>
      </c>
      <c r="E58" s="235">
        <v>10.51</v>
      </c>
      <c r="F58" s="235">
        <v>10.49</v>
      </c>
      <c r="G58" s="235">
        <v>10.53</v>
      </c>
      <c r="H58" s="235">
        <v>10.49</v>
      </c>
      <c r="I58" s="235">
        <v>10.509</v>
      </c>
      <c r="J58" s="229">
        <v>-60</v>
      </c>
      <c r="K58" s="230">
        <v>-0.56999999999999995</v>
      </c>
      <c r="L58" s="231">
        <v>2600</v>
      </c>
      <c r="M58" s="231">
        <v>27.327000000000002</v>
      </c>
      <c r="N58" s="231">
        <v>0</v>
      </c>
      <c r="O58" s="231">
        <v>0</v>
      </c>
      <c r="P58" s="231">
        <v>2600</v>
      </c>
      <c r="Q58" s="231">
        <v>27.327000000000002</v>
      </c>
      <c r="R58" s="231">
        <v>66087</v>
      </c>
      <c r="S58" s="234">
        <f t="shared" si="0"/>
        <v>10490</v>
      </c>
      <c r="T58" t="b">
        <f t="shared" si="1"/>
        <v>1</v>
      </c>
    </row>
    <row r="59" spans="1:20">
      <c r="A59" s="226">
        <v>57</v>
      </c>
      <c r="B59" s="227">
        <v>45811</v>
      </c>
      <c r="C59" s="228" t="s">
        <v>132</v>
      </c>
      <c r="D59" s="235">
        <v>10.49</v>
      </c>
      <c r="E59" s="235">
        <v>10.53</v>
      </c>
      <c r="F59" s="235">
        <v>10.66</v>
      </c>
      <c r="G59" s="235">
        <v>10.66</v>
      </c>
      <c r="H59" s="235">
        <v>10.53</v>
      </c>
      <c r="I59" s="235">
        <v>10.617000000000001</v>
      </c>
      <c r="J59" s="232">
        <v>170</v>
      </c>
      <c r="K59" s="233">
        <v>1.62</v>
      </c>
      <c r="L59" s="231">
        <v>1700</v>
      </c>
      <c r="M59" s="231">
        <v>18.109000000000002</v>
      </c>
      <c r="N59" s="231">
        <v>0</v>
      </c>
      <c r="O59" s="231">
        <v>0</v>
      </c>
      <c r="P59" s="231">
        <v>1700</v>
      </c>
      <c r="Q59" s="231">
        <v>18.109000000000002</v>
      </c>
      <c r="R59" s="231">
        <v>67158</v>
      </c>
      <c r="S59" s="234">
        <f t="shared" si="0"/>
        <v>10660</v>
      </c>
      <c r="T59" t="b">
        <f t="shared" si="1"/>
        <v>1</v>
      </c>
    </row>
    <row r="60" spans="1:20">
      <c r="A60" s="226">
        <v>58</v>
      </c>
      <c r="B60" s="227">
        <v>45812</v>
      </c>
      <c r="C60" s="228" t="s">
        <v>132</v>
      </c>
      <c r="D60" s="235">
        <v>10.66</v>
      </c>
      <c r="E60" s="235">
        <v>10.71</v>
      </c>
      <c r="F60" s="235">
        <v>10.67</v>
      </c>
      <c r="G60" s="235">
        <v>10.71</v>
      </c>
      <c r="H60" s="235">
        <v>10.67</v>
      </c>
      <c r="I60" s="235">
        <v>10.69</v>
      </c>
      <c r="J60" s="232">
        <v>10</v>
      </c>
      <c r="K60" s="233">
        <v>0.09</v>
      </c>
      <c r="L60" s="231">
        <v>800</v>
      </c>
      <c r="M60" s="231">
        <v>8.56</v>
      </c>
      <c r="N60" s="231">
        <v>0</v>
      </c>
      <c r="O60" s="231">
        <v>0</v>
      </c>
      <c r="P60" s="231">
        <v>800</v>
      </c>
      <c r="Q60" s="231">
        <v>8.56</v>
      </c>
      <c r="R60" s="231">
        <v>67221</v>
      </c>
      <c r="S60" s="234">
        <f t="shared" si="0"/>
        <v>10670</v>
      </c>
      <c r="T60" t="b">
        <f t="shared" si="1"/>
        <v>1</v>
      </c>
    </row>
    <row r="61" spans="1:20">
      <c r="A61" s="226">
        <v>59</v>
      </c>
      <c r="B61" s="227">
        <v>45813</v>
      </c>
      <c r="C61" s="228" t="s">
        <v>132</v>
      </c>
      <c r="D61" s="235">
        <v>10.67</v>
      </c>
      <c r="E61" s="235">
        <v>10.65</v>
      </c>
      <c r="F61" s="235">
        <v>10.63</v>
      </c>
      <c r="G61" s="235">
        <v>10.66</v>
      </c>
      <c r="H61" s="235">
        <v>10.63</v>
      </c>
      <c r="I61" s="235">
        <v>10.646000000000001</v>
      </c>
      <c r="J61" s="229">
        <v>-40</v>
      </c>
      <c r="K61" s="230">
        <v>-0.37</v>
      </c>
      <c r="L61" s="231">
        <v>1500</v>
      </c>
      <c r="M61" s="231">
        <v>15.983000000000001</v>
      </c>
      <c r="N61" s="231">
        <v>100000</v>
      </c>
      <c r="O61" s="231">
        <v>1061.5</v>
      </c>
      <c r="P61" s="231">
        <v>101500</v>
      </c>
      <c r="Q61" s="231">
        <v>1077.4829999999999</v>
      </c>
      <c r="R61" s="231">
        <v>66969</v>
      </c>
      <c r="S61" s="234">
        <f t="shared" si="0"/>
        <v>10630</v>
      </c>
      <c r="T61" t="b">
        <f t="shared" si="1"/>
        <v>1</v>
      </c>
    </row>
    <row r="62" spans="1:20">
      <c r="A62" s="226">
        <v>60</v>
      </c>
      <c r="B62" s="227">
        <v>45814</v>
      </c>
      <c r="C62" s="228" t="s">
        <v>132</v>
      </c>
      <c r="D62" s="235">
        <v>10.63</v>
      </c>
      <c r="E62" s="235">
        <v>10.61</v>
      </c>
      <c r="F62" s="235">
        <v>10.55</v>
      </c>
      <c r="G62" s="235">
        <v>10.61</v>
      </c>
      <c r="H62" s="235">
        <v>10.55</v>
      </c>
      <c r="I62" s="235">
        <v>10.577</v>
      </c>
      <c r="J62" s="229">
        <v>-80</v>
      </c>
      <c r="K62" s="230">
        <v>-0.75</v>
      </c>
      <c r="L62" s="231">
        <v>5900</v>
      </c>
      <c r="M62" s="231">
        <v>62.319000000000003</v>
      </c>
      <c r="N62" s="231">
        <v>0</v>
      </c>
      <c r="O62" s="231">
        <v>0</v>
      </c>
      <c r="P62" s="231">
        <v>5900</v>
      </c>
      <c r="Q62" s="231">
        <v>62.319000000000003</v>
      </c>
      <c r="R62" s="231">
        <v>66465</v>
      </c>
      <c r="S62" s="234">
        <f t="shared" si="0"/>
        <v>10550</v>
      </c>
      <c r="T62" t="b">
        <f t="shared" si="1"/>
        <v>1</v>
      </c>
    </row>
    <row r="63" spans="1:20">
      <c r="A63" s="226">
        <v>61</v>
      </c>
      <c r="B63" s="227">
        <v>45817</v>
      </c>
      <c r="C63" s="228" t="s">
        <v>132</v>
      </c>
      <c r="D63" s="235">
        <v>10.55</v>
      </c>
      <c r="E63" s="235">
        <v>10.55</v>
      </c>
      <c r="F63" s="235">
        <v>10.43</v>
      </c>
      <c r="G63" s="235">
        <v>10.55</v>
      </c>
      <c r="H63" s="235">
        <v>10.43</v>
      </c>
      <c r="I63" s="235">
        <v>10.488</v>
      </c>
      <c r="J63" s="229">
        <v>-120</v>
      </c>
      <c r="K63" s="230">
        <v>-1.1399999999999999</v>
      </c>
      <c r="L63" s="231">
        <v>3500</v>
      </c>
      <c r="M63" s="231">
        <v>36.67</v>
      </c>
      <c r="N63" s="231">
        <v>0</v>
      </c>
      <c r="O63" s="231">
        <v>0</v>
      </c>
      <c r="P63" s="231">
        <v>3500</v>
      </c>
      <c r="Q63" s="231">
        <v>36.67</v>
      </c>
      <c r="R63" s="231">
        <v>65709</v>
      </c>
      <c r="S63" s="234">
        <f t="shared" si="0"/>
        <v>10430</v>
      </c>
      <c r="T63" t="b">
        <f t="shared" si="1"/>
        <v>1</v>
      </c>
    </row>
    <row r="64" spans="1:20">
      <c r="A64" s="226">
        <v>62</v>
      </c>
      <c r="B64" s="227">
        <v>45818</v>
      </c>
      <c r="C64" s="228" t="s">
        <v>132</v>
      </c>
      <c r="D64" s="235">
        <v>10.43</v>
      </c>
      <c r="E64" s="235">
        <v>10.43</v>
      </c>
      <c r="F64" s="235">
        <v>10.43</v>
      </c>
      <c r="G64" s="235">
        <v>10.52</v>
      </c>
      <c r="H64" s="235">
        <v>10.43</v>
      </c>
      <c r="I64" s="235">
        <v>10.467000000000001</v>
      </c>
      <c r="J64" s="232">
        <v>0</v>
      </c>
      <c r="K64" s="233">
        <v>0</v>
      </c>
      <c r="L64" s="231">
        <v>3500</v>
      </c>
      <c r="M64" s="231">
        <v>36.621000000000002</v>
      </c>
      <c r="N64" s="231">
        <v>0</v>
      </c>
      <c r="O64" s="231">
        <v>0</v>
      </c>
      <c r="P64" s="231">
        <v>3500</v>
      </c>
      <c r="Q64" s="231">
        <v>36.621000000000002</v>
      </c>
      <c r="R64" s="231">
        <v>65709</v>
      </c>
      <c r="S64" s="234">
        <f t="shared" si="0"/>
        <v>10430</v>
      </c>
      <c r="T64" t="b">
        <f t="shared" si="1"/>
        <v>1</v>
      </c>
    </row>
    <row r="65" spans="1:20">
      <c r="A65" s="226">
        <v>63</v>
      </c>
      <c r="B65" s="227">
        <v>45819</v>
      </c>
      <c r="C65" s="228" t="s">
        <v>132</v>
      </c>
      <c r="D65" s="235">
        <v>10.43</v>
      </c>
      <c r="E65" s="235">
        <v>10.45</v>
      </c>
      <c r="F65" s="235">
        <v>10.43</v>
      </c>
      <c r="G65" s="235">
        <v>10.45</v>
      </c>
      <c r="H65" s="235">
        <v>10.43</v>
      </c>
      <c r="I65" s="235">
        <v>10.443</v>
      </c>
      <c r="J65" s="229">
        <v>0</v>
      </c>
      <c r="K65" s="230">
        <v>0</v>
      </c>
      <c r="L65" s="231">
        <v>300</v>
      </c>
      <c r="M65" s="231">
        <v>3.133</v>
      </c>
      <c r="N65" s="231">
        <v>0</v>
      </c>
      <c r="O65" s="231">
        <v>0</v>
      </c>
      <c r="P65" s="231">
        <v>300</v>
      </c>
      <c r="Q65" s="231">
        <v>3.133</v>
      </c>
      <c r="R65" s="231">
        <v>65709</v>
      </c>
      <c r="S65" s="234">
        <f t="shared" si="0"/>
        <v>10430</v>
      </c>
      <c r="T65" t="b">
        <f t="shared" si="1"/>
        <v>1</v>
      </c>
    </row>
    <row r="66" spans="1:20">
      <c r="A66" s="226">
        <v>64</v>
      </c>
      <c r="B66" s="227">
        <v>45820</v>
      </c>
      <c r="C66" s="228" t="s">
        <v>132</v>
      </c>
      <c r="D66" s="235">
        <v>10.43</v>
      </c>
      <c r="E66" s="235">
        <v>10.56</v>
      </c>
      <c r="F66" s="235">
        <v>10.51</v>
      </c>
      <c r="G66" s="235">
        <v>11.15</v>
      </c>
      <c r="H66" s="235">
        <v>10.51</v>
      </c>
      <c r="I66" s="235">
        <v>10.654999999999999</v>
      </c>
      <c r="J66" s="232">
        <v>80</v>
      </c>
      <c r="K66" s="233">
        <v>0.77</v>
      </c>
      <c r="L66" s="231">
        <v>3700</v>
      </c>
      <c r="M66" s="231">
        <v>39.164999999999999</v>
      </c>
      <c r="N66" s="231">
        <v>0</v>
      </c>
      <c r="O66" s="231">
        <v>0</v>
      </c>
      <c r="P66" s="231">
        <v>3700</v>
      </c>
      <c r="Q66" s="231">
        <v>39.164999999999999</v>
      </c>
      <c r="R66" s="231">
        <v>66213</v>
      </c>
      <c r="S66" s="234">
        <f t="shared" si="0"/>
        <v>10510</v>
      </c>
      <c r="T66" t="b">
        <f t="shared" si="1"/>
        <v>1</v>
      </c>
    </row>
    <row r="67" spans="1:20">
      <c r="A67" s="226">
        <v>65</v>
      </c>
      <c r="B67" s="227">
        <v>45821</v>
      </c>
      <c r="C67" s="228" t="s">
        <v>132</v>
      </c>
      <c r="D67" s="235">
        <v>10.51</v>
      </c>
      <c r="E67" s="235">
        <v>10.47</v>
      </c>
      <c r="F67" s="235">
        <v>10.4</v>
      </c>
      <c r="G67" s="235">
        <v>10.47</v>
      </c>
      <c r="H67" s="235">
        <v>10.4</v>
      </c>
      <c r="I67" s="235">
        <v>10.417999999999999</v>
      </c>
      <c r="J67" s="229">
        <v>-110</v>
      </c>
      <c r="K67" s="230">
        <v>-1.05</v>
      </c>
      <c r="L67" s="231">
        <v>5700</v>
      </c>
      <c r="M67" s="231">
        <v>59.414000000000001</v>
      </c>
      <c r="N67" s="231">
        <v>0</v>
      </c>
      <c r="O67" s="231">
        <v>0</v>
      </c>
      <c r="P67" s="231">
        <v>5700</v>
      </c>
      <c r="Q67" s="231">
        <v>59.414000000000001</v>
      </c>
      <c r="R67" s="231">
        <v>65520</v>
      </c>
      <c r="S67" s="234">
        <f t="shared" si="0"/>
        <v>10400</v>
      </c>
      <c r="T67" t="b">
        <f t="shared" si="1"/>
        <v>1</v>
      </c>
    </row>
    <row r="68" spans="1:20">
      <c r="A68" s="226">
        <v>66</v>
      </c>
      <c r="B68" s="227">
        <v>45824</v>
      </c>
      <c r="C68" s="228" t="s">
        <v>132</v>
      </c>
      <c r="D68" s="235">
        <v>10.4</v>
      </c>
      <c r="E68" s="235">
        <v>10.55</v>
      </c>
      <c r="F68" s="235">
        <v>10.58</v>
      </c>
      <c r="G68" s="235">
        <v>10.58</v>
      </c>
      <c r="H68" s="235">
        <v>10.55</v>
      </c>
      <c r="I68" s="235">
        <v>10.565</v>
      </c>
      <c r="J68" s="232">
        <v>180</v>
      </c>
      <c r="K68" s="233">
        <v>1.73</v>
      </c>
      <c r="L68" s="231">
        <v>1000</v>
      </c>
      <c r="M68" s="231">
        <v>10.577</v>
      </c>
      <c r="N68" s="231">
        <v>0</v>
      </c>
      <c r="O68" s="231">
        <v>0</v>
      </c>
      <c r="P68" s="231">
        <v>1000</v>
      </c>
      <c r="Q68" s="231">
        <v>10.577</v>
      </c>
      <c r="R68" s="231">
        <v>66654</v>
      </c>
      <c r="S68" s="234">
        <f t="shared" ref="S68:S93" si="2">F68*1000</f>
        <v>10580</v>
      </c>
      <c r="T68" t="b">
        <f t="shared" ref="T68:T93" si="3">ISNUMBER(B68)</f>
        <v>1</v>
      </c>
    </row>
    <row r="69" spans="1:20">
      <c r="A69" s="226">
        <v>67</v>
      </c>
      <c r="B69" s="227">
        <v>45825</v>
      </c>
      <c r="C69" s="228" t="s">
        <v>132</v>
      </c>
      <c r="D69" s="235">
        <v>10.58</v>
      </c>
      <c r="E69" s="235">
        <v>10.58</v>
      </c>
      <c r="F69" s="235">
        <v>10.58</v>
      </c>
      <c r="G69" s="235">
        <v>10.58</v>
      </c>
      <c r="H69" s="235">
        <v>10.58</v>
      </c>
      <c r="I69" s="235">
        <v>0</v>
      </c>
      <c r="J69" s="229">
        <v>0</v>
      </c>
      <c r="K69" s="230">
        <v>0</v>
      </c>
      <c r="L69" s="231">
        <v>0</v>
      </c>
      <c r="M69" s="231">
        <v>0</v>
      </c>
      <c r="N69" s="231">
        <v>0</v>
      </c>
      <c r="O69" s="231">
        <v>0</v>
      </c>
      <c r="P69" s="231">
        <v>0</v>
      </c>
      <c r="Q69" s="231">
        <v>0</v>
      </c>
      <c r="R69" s="231">
        <v>66654</v>
      </c>
      <c r="S69" s="234">
        <f t="shared" si="2"/>
        <v>10580</v>
      </c>
      <c r="T69" t="b">
        <f t="shared" si="3"/>
        <v>1</v>
      </c>
    </row>
    <row r="70" spans="1:20">
      <c r="A70" s="226">
        <v>68</v>
      </c>
      <c r="B70" s="227">
        <v>45826</v>
      </c>
      <c r="C70" s="228" t="s">
        <v>132</v>
      </c>
      <c r="D70" s="235">
        <v>10.58</v>
      </c>
      <c r="E70" s="235">
        <v>10.72</v>
      </c>
      <c r="F70" s="235">
        <v>10.7</v>
      </c>
      <c r="G70" s="235">
        <v>10.72</v>
      </c>
      <c r="H70" s="235">
        <v>10.7</v>
      </c>
      <c r="I70" s="235">
        <v>10.712999999999999</v>
      </c>
      <c r="J70" s="232">
        <v>120</v>
      </c>
      <c r="K70" s="233">
        <v>1.1299999999999999</v>
      </c>
      <c r="L70" s="231">
        <v>3400</v>
      </c>
      <c r="M70" s="231">
        <v>36.433</v>
      </c>
      <c r="N70" s="231">
        <v>0</v>
      </c>
      <c r="O70" s="231">
        <v>0</v>
      </c>
      <c r="P70" s="231">
        <v>3400</v>
      </c>
      <c r="Q70" s="231">
        <v>36.433</v>
      </c>
      <c r="R70" s="231">
        <v>67410</v>
      </c>
      <c r="S70" s="234">
        <f t="shared" si="2"/>
        <v>10700</v>
      </c>
      <c r="T70" t="b">
        <f t="shared" si="3"/>
        <v>1</v>
      </c>
    </row>
    <row r="71" spans="1:20">
      <c r="A71" s="226">
        <v>69</v>
      </c>
      <c r="B71" s="227">
        <v>45827</v>
      </c>
      <c r="C71" s="228" t="s">
        <v>132</v>
      </c>
      <c r="D71" s="235">
        <v>10.7</v>
      </c>
      <c r="E71" s="235">
        <v>10.74</v>
      </c>
      <c r="F71" s="235">
        <v>10.7</v>
      </c>
      <c r="G71" s="235">
        <v>10.74</v>
      </c>
      <c r="H71" s="235">
        <v>10.7</v>
      </c>
      <c r="I71" s="235">
        <v>10.72</v>
      </c>
      <c r="J71" s="229">
        <v>0</v>
      </c>
      <c r="K71" s="230">
        <v>0</v>
      </c>
      <c r="L71" s="231">
        <v>700</v>
      </c>
      <c r="M71" s="231">
        <v>7.51</v>
      </c>
      <c r="N71" s="231">
        <v>0</v>
      </c>
      <c r="O71" s="231">
        <v>0</v>
      </c>
      <c r="P71" s="231">
        <v>700</v>
      </c>
      <c r="Q71" s="231">
        <v>7.51</v>
      </c>
      <c r="R71" s="231">
        <v>67410</v>
      </c>
      <c r="S71" s="234">
        <f t="shared" si="2"/>
        <v>10700</v>
      </c>
      <c r="T71" t="b">
        <f t="shared" si="3"/>
        <v>1</v>
      </c>
    </row>
    <row r="72" spans="1:20">
      <c r="A72" s="226">
        <v>70</v>
      </c>
      <c r="B72" s="227">
        <v>45828</v>
      </c>
      <c r="C72" s="228" t="s">
        <v>132</v>
      </c>
      <c r="D72" s="235">
        <v>10.7</v>
      </c>
      <c r="E72" s="235">
        <v>10.79</v>
      </c>
      <c r="F72" s="235">
        <v>10.75</v>
      </c>
      <c r="G72" s="235">
        <v>10.79</v>
      </c>
      <c r="H72" s="235">
        <v>10.75</v>
      </c>
      <c r="I72" s="235">
        <v>10.773999999999999</v>
      </c>
      <c r="J72" s="232">
        <v>50</v>
      </c>
      <c r="K72" s="233">
        <v>0.47</v>
      </c>
      <c r="L72" s="231">
        <v>2100</v>
      </c>
      <c r="M72" s="231">
        <v>22.632999999999999</v>
      </c>
      <c r="N72" s="231">
        <v>0</v>
      </c>
      <c r="O72" s="231">
        <v>0</v>
      </c>
      <c r="P72" s="231">
        <v>2100</v>
      </c>
      <c r="Q72" s="231">
        <v>22.632999999999999</v>
      </c>
      <c r="R72" s="231">
        <v>67725</v>
      </c>
      <c r="S72" s="234">
        <f t="shared" si="2"/>
        <v>10750</v>
      </c>
      <c r="T72" t="b">
        <f t="shared" si="3"/>
        <v>1</v>
      </c>
    </row>
    <row r="73" spans="1:20">
      <c r="A73" s="226">
        <v>71</v>
      </c>
      <c r="B73" s="227">
        <v>45831</v>
      </c>
      <c r="C73" s="228" t="s">
        <v>132</v>
      </c>
      <c r="D73" s="235">
        <v>10.75</v>
      </c>
      <c r="E73" s="235">
        <v>10.72</v>
      </c>
      <c r="F73" s="235">
        <v>10.75</v>
      </c>
      <c r="G73" s="235">
        <v>10.75</v>
      </c>
      <c r="H73" s="235">
        <v>10.72</v>
      </c>
      <c r="I73" s="235">
        <v>10.734999999999999</v>
      </c>
      <c r="J73" s="229">
        <v>0</v>
      </c>
      <c r="K73" s="230">
        <v>0</v>
      </c>
      <c r="L73" s="231">
        <v>600</v>
      </c>
      <c r="M73" s="231">
        <v>6.4470000000000001</v>
      </c>
      <c r="N73" s="231">
        <v>0</v>
      </c>
      <c r="O73" s="231">
        <v>0</v>
      </c>
      <c r="P73" s="231">
        <v>600</v>
      </c>
      <c r="Q73" s="231">
        <v>6.4470000000000001</v>
      </c>
      <c r="R73" s="231">
        <v>67725</v>
      </c>
      <c r="S73" s="234">
        <f t="shared" si="2"/>
        <v>10750</v>
      </c>
      <c r="T73" t="b">
        <f t="shared" si="3"/>
        <v>1</v>
      </c>
    </row>
    <row r="74" spans="1:20">
      <c r="A74" s="226">
        <v>72</v>
      </c>
      <c r="B74" s="227">
        <v>45832</v>
      </c>
      <c r="C74" s="228" t="s">
        <v>132</v>
      </c>
      <c r="D74" s="235">
        <v>10.75</v>
      </c>
      <c r="E74" s="235">
        <v>10.87</v>
      </c>
      <c r="F74" s="235">
        <v>10.89</v>
      </c>
      <c r="G74" s="235">
        <v>10.9</v>
      </c>
      <c r="H74" s="235">
        <v>10.87</v>
      </c>
      <c r="I74" s="235">
        <v>10.887</v>
      </c>
      <c r="J74" s="232">
        <v>140</v>
      </c>
      <c r="K74" s="233">
        <v>1.3</v>
      </c>
      <c r="L74" s="231">
        <v>1200</v>
      </c>
      <c r="M74" s="231">
        <v>13.076000000000001</v>
      </c>
      <c r="N74" s="231">
        <v>0</v>
      </c>
      <c r="O74" s="231">
        <v>0</v>
      </c>
      <c r="P74" s="231">
        <v>1200</v>
      </c>
      <c r="Q74" s="231">
        <v>13.076000000000001</v>
      </c>
      <c r="R74" s="231">
        <v>68607</v>
      </c>
      <c r="S74" s="234">
        <f t="shared" si="2"/>
        <v>10890</v>
      </c>
      <c r="T74" t="b">
        <f t="shared" si="3"/>
        <v>1</v>
      </c>
    </row>
    <row r="75" spans="1:20">
      <c r="A75" s="226">
        <v>73</v>
      </c>
      <c r="B75" s="227">
        <v>45833</v>
      </c>
      <c r="C75" s="228" t="s">
        <v>132</v>
      </c>
      <c r="D75" s="235">
        <v>10.89</v>
      </c>
      <c r="E75" s="235">
        <v>10.9</v>
      </c>
      <c r="F75" s="235">
        <v>10.9</v>
      </c>
      <c r="G75" s="235">
        <v>10.9</v>
      </c>
      <c r="H75" s="235">
        <v>10.9</v>
      </c>
      <c r="I75" s="235">
        <v>10.9</v>
      </c>
      <c r="J75" s="232">
        <v>10</v>
      </c>
      <c r="K75" s="233">
        <v>0.09</v>
      </c>
      <c r="L75" s="231">
        <v>100</v>
      </c>
      <c r="M75" s="231">
        <v>1.0900000000000001</v>
      </c>
      <c r="N75" s="231">
        <v>0</v>
      </c>
      <c r="O75" s="231">
        <v>0</v>
      </c>
      <c r="P75" s="231">
        <v>100</v>
      </c>
      <c r="Q75" s="231">
        <v>1.0900000000000001</v>
      </c>
      <c r="R75" s="231">
        <v>68670</v>
      </c>
      <c r="S75" s="234">
        <f t="shared" si="2"/>
        <v>10900</v>
      </c>
      <c r="T75" t="b">
        <f t="shared" si="3"/>
        <v>1</v>
      </c>
    </row>
    <row r="76" spans="1:20">
      <c r="A76" s="226">
        <v>74</v>
      </c>
      <c r="B76" s="227">
        <v>45834</v>
      </c>
      <c r="C76" s="228" t="s">
        <v>132</v>
      </c>
      <c r="D76" s="235">
        <v>10.9</v>
      </c>
      <c r="E76" s="235">
        <v>10.94</v>
      </c>
      <c r="F76" s="235">
        <v>10.86</v>
      </c>
      <c r="G76" s="235">
        <v>10.94</v>
      </c>
      <c r="H76" s="235">
        <v>10.86</v>
      </c>
      <c r="I76" s="235">
        <v>10.879</v>
      </c>
      <c r="J76" s="229">
        <v>-40</v>
      </c>
      <c r="K76" s="230">
        <v>-0.37</v>
      </c>
      <c r="L76" s="231">
        <v>1300</v>
      </c>
      <c r="M76" s="231">
        <v>14.138999999999999</v>
      </c>
      <c r="N76" s="231">
        <v>0</v>
      </c>
      <c r="O76" s="231">
        <v>0</v>
      </c>
      <c r="P76" s="231">
        <v>1300</v>
      </c>
      <c r="Q76" s="231">
        <v>14.138999999999999</v>
      </c>
      <c r="R76" s="231">
        <v>68418</v>
      </c>
      <c r="S76" s="234">
        <f t="shared" si="2"/>
        <v>10860</v>
      </c>
      <c r="T76" t="b">
        <f t="shared" si="3"/>
        <v>1</v>
      </c>
    </row>
    <row r="77" spans="1:20">
      <c r="A77" s="226">
        <v>75</v>
      </c>
      <c r="B77" s="227">
        <v>45835</v>
      </c>
      <c r="C77" s="228" t="s">
        <v>132</v>
      </c>
      <c r="D77" s="235">
        <v>10.86</v>
      </c>
      <c r="E77" s="235">
        <v>10.93</v>
      </c>
      <c r="F77" s="235">
        <v>10.93</v>
      </c>
      <c r="G77" s="235">
        <v>10.93</v>
      </c>
      <c r="H77" s="235">
        <v>10.93</v>
      </c>
      <c r="I77" s="235">
        <v>10.93</v>
      </c>
      <c r="J77" s="232">
        <v>70</v>
      </c>
      <c r="K77" s="233">
        <v>0.64</v>
      </c>
      <c r="L77" s="231">
        <v>1000</v>
      </c>
      <c r="M77" s="231">
        <v>10.93</v>
      </c>
      <c r="N77" s="231">
        <v>0</v>
      </c>
      <c r="O77" s="231">
        <v>0</v>
      </c>
      <c r="P77" s="231">
        <v>1000</v>
      </c>
      <c r="Q77" s="231">
        <v>10.93</v>
      </c>
      <c r="R77" s="231">
        <v>68859</v>
      </c>
      <c r="S77" s="234">
        <f t="shared" si="2"/>
        <v>10930</v>
      </c>
      <c r="T77" t="b">
        <f t="shared" si="3"/>
        <v>1</v>
      </c>
    </row>
    <row r="78" spans="1:20">
      <c r="A78" s="226">
        <v>76</v>
      </c>
      <c r="B78" s="227">
        <v>45838</v>
      </c>
      <c r="C78" s="228" t="s">
        <v>132</v>
      </c>
      <c r="D78" s="235">
        <v>10.93</v>
      </c>
      <c r="E78" s="235">
        <v>10.99</v>
      </c>
      <c r="F78" s="235">
        <v>10.99</v>
      </c>
      <c r="G78" s="235">
        <v>11.01</v>
      </c>
      <c r="H78" s="235">
        <v>10.99</v>
      </c>
      <c r="I78" s="235">
        <v>10.994999999999999</v>
      </c>
      <c r="J78" s="232">
        <v>60</v>
      </c>
      <c r="K78" s="233">
        <v>0.55000000000000004</v>
      </c>
      <c r="L78" s="231">
        <v>5300</v>
      </c>
      <c r="M78" s="231">
        <v>58.258000000000003</v>
      </c>
      <c r="N78" s="231">
        <v>100000</v>
      </c>
      <c r="O78" s="231">
        <v>1109</v>
      </c>
      <c r="P78" s="231">
        <v>105300</v>
      </c>
      <c r="Q78" s="231">
        <v>1167.258</v>
      </c>
      <c r="R78" s="231">
        <v>69237</v>
      </c>
      <c r="S78" s="234">
        <f t="shared" si="2"/>
        <v>10990</v>
      </c>
      <c r="T78" t="b">
        <f t="shared" si="3"/>
        <v>1</v>
      </c>
    </row>
    <row r="79" spans="1:20">
      <c r="A79" s="226">
        <v>77</v>
      </c>
      <c r="B79" s="227">
        <v>45839</v>
      </c>
      <c r="C79" s="228" t="s">
        <v>132</v>
      </c>
      <c r="D79" s="235">
        <v>10.99</v>
      </c>
      <c r="E79" s="235">
        <v>10.99</v>
      </c>
      <c r="F79" s="235">
        <v>10.95</v>
      </c>
      <c r="G79" s="235">
        <v>11.01</v>
      </c>
      <c r="H79" s="235">
        <v>10.95</v>
      </c>
      <c r="I79" s="235">
        <v>10.973000000000001</v>
      </c>
      <c r="J79" s="229">
        <v>-40</v>
      </c>
      <c r="K79" s="230">
        <v>-0.36</v>
      </c>
      <c r="L79" s="231">
        <v>15000</v>
      </c>
      <c r="M79" s="231">
        <v>164.60599999999999</v>
      </c>
      <c r="N79" s="231">
        <v>0</v>
      </c>
      <c r="O79" s="231">
        <v>0</v>
      </c>
      <c r="P79" s="231">
        <v>15000</v>
      </c>
      <c r="Q79" s="231">
        <v>164.60599999999999</v>
      </c>
      <c r="R79" s="231">
        <v>68985</v>
      </c>
      <c r="S79" s="234">
        <f t="shared" si="2"/>
        <v>10950</v>
      </c>
      <c r="T79" t="b">
        <f t="shared" si="3"/>
        <v>1</v>
      </c>
    </row>
    <row r="80" spans="1:20">
      <c r="A80" s="226">
        <v>78</v>
      </c>
      <c r="B80" s="227">
        <v>45840</v>
      </c>
      <c r="C80" s="228" t="s">
        <v>132</v>
      </c>
      <c r="D80" s="235">
        <v>10.95</v>
      </c>
      <c r="E80" s="235">
        <v>11.02</v>
      </c>
      <c r="F80" s="235">
        <v>11.02</v>
      </c>
      <c r="G80" s="235">
        <v>11.03</v>
      </c>
      <c r="H80" s="235">
        <v>11.01</v>
      </c>
      <c r="I80" s="235">
        <v>11.022</v>
      </c>
      <c r="J80" s="232">
        <v>70</v>
      </c>
      <c r="K80" s="233">
        <v>0.64</v>
      </c>
      <c r="L80" s="231">
        <v>700</v>
      </c>
      <c r="M80" s="231">
        <v>7.7160000000000002</v>
      </c>
      <c r="N80" s="231">
        <v>0</v>
      </c>
      <c r="O80" s="231">
        <v>0</v>
      </c>
      <c r="P80" s="231">
        <v>700</v>
      </c>
      <c r="Q80" s="231">
        <v>7.7160000000000002</v>
      </c>
      <c r="R80" s="231">
        <v>69426</v>
      </c>
      <c r="S80" s="234">
        <f t="shared" si="2"/>
        <v>11020</v>
      </c>
      <c r="T80" t="b">
        <f t="shared" si="3"/>
        <v>1</v>
      </c>
    </row>
    <row r="81" spans="1:20">
      <c r="A81" s="226">
        <v>79</v>
      </c>
      <c r="B81" s="227">
        <v>45841</v>
      </c>
      <c r="C81" s="228" t="s">
        <v>132</v>
      </c>
      <c r="D81" s="235">
        <v>11.02</v>
      </c>
      <c r="E81" s="235">
        <v>11.1</v>
      </c>
      <c r="F81" s="235">
        <v>11.1</v>
      </c>
      <c r="G81" s="235">
        <v>11.15</v>
      </c>
      <c r="H81" s="235">
        <v>11.1</v>
      </c>
      <c r="I81" s="235">
        <v>11.124000000000001</v>
      </c>
      <c r="J81" s="232">
        <v>80</v>
      </c>
      <c r="K81" s="233">
        <v>0.73</v>
      </c>
      <c r="L81" s="231">
        <v>9700</v>
      </c>
      <c r="M81" s="231">
        <v>107.77800000000001</v>
      </c>
      <c r="N81" s="231">
        <v>100000</v>
      </c>
      <c r="O81" s="231">
        <v>1125.3</v>
      </c>
      <c r="P81" s="231">
        <v>109700</v>
      </c>
      <c r="Q81" s="231">
        <v>1233.078</v>
      </c>
      <c r="R81" s="231">
        <v>69930</v>
      </c>
      <c r="S81" s="234">
        <f t="shared" si="2"/>
        <v>11100</v>
      </c>
      <c r="T81" t="b">
        <f t="shared" si="3"/>
        <v>1</v>
      </c>
    </row>
    <row r="82" spans="1:20">
      <c r="A82" s="226">
        <v>80</v>
      </c>
      <c r="B82" s="227">
        <v>45842</v>
      </c>
      <c r="C82" s="228" t="s">
        <v>132</v>
      </c>
      <c r="D82" s="235">
        <v>11.1</v>
      </c>
      <c r="E82" s="235">
        <v>11.14</v>
      </c>
      <c r="F82" s="235">
        <v>11.11</v>
      </c>
      <c r="G82" s="235">
        <v>11.16</v>
      </c>
      <c r="H82" s="235">
        <v>11.08</v>
      </c>
      <c r="I82" s="235">
        <v>11.116</v>
      </c>
      <c r="J82" s="232">
        <v>10</v>
      </c>
      <c r="K82" s="233">
        <v>0.09</v>
      </c>
      <c r="L82" s="231">
        <v>2300</v>
      </c>
      <c r="M82" s="231">
        <v>25.571999999999999</v>
      </c>
      <c r="N82" s="231">
        <v>0</v>
      </c>
      <c r="O82" s="231">
        <v>0</v>
      </c>
      <c r="P82" s="231">
        <v>2300</v>
      </c>
      <c r="Q82" s="231">
        <v>25.571999999999999</v>
      </c>
      <c r="R82" s="231">
        <v>69993</v>
      </c>
      <c r="S82" s="234">
        <f t="shared" si="2"/>
        <v>11110</v>
      </c>
      <c r="T82" t="b">
        <f t="shared" si="3"/>
        <v>1</v>
      </c>
    </row>
    <row r="83" spans="1:20">
      <c r="A83" s="226">
        <v>81</v>
      </c>
      <c r="B83" s="227">
        <v>45845</v>
      </c>
      <c r="C83" s="228" t="s">
        <v>132</v>
      </c>
      <c r="D83" s="235">
        <v>11.11</v>
      </c>
      <c r="E83" s="235">
        <v>11.22</v>
      </c>
      <c r="F83" s="235">
        <v>11.26</v>
      </c>
      <c r="G83" s="235">
        <v>11.26</v>
      </c>
      <c r="H83" s="235">
        <v>11.22</v>
      </c>
      <c r="I83" s="235">
        <v>11.25</v>
      </c>
      <c r="J83" s="232">
        <v>150</v>
      </c>
      <c r="K83" s="233">
        <v>1.35</v>
      </c>
      <c r="L83" s="231">
        <v>2000</v>
      </c>
      <c r="M83" s="231">
        <v>22.501999999999999</v>
      </c>
      <c r="N83" s="231">
        <v>100000</v>
      </c>
      <c r="O83" s="231">
        <v>1117.4000000000001</v>
      </c>
      <c r="P83" s="231">
        <v>102000</v>
      </c>
      <c r="Q83" s="231">
        <v>1139.902</v>
      </c>
      <c r="R83" s="231">
        <v>70938</v>
      </c>
      <c r="S83" s="234">
        <f t="shared" si="2"/>
        <v>11260</v>
      </c>
      <c r="T83" t="b">
        <f t="shared" si="3"/>
        <v>1</v>
      </c>
    </row>
    <row r="84" spans="1:20">
      <c r="A84" s="226">
        <v>82</v>
      </c>
      <c r="B84" s="227">
        <v>45846</v>
      </c>
      <c r="C84" s="228" t="s">
        <v>132</v>
      </c>
      <c r="D84" s="235">
        <v>11.26</v>
      </c>
      <c r="E84" s="235">
        <v>11.35</v>
      </c>
      <c r="F84" s="235">
        <v>11.35</v>
      </c>
      <c r="G84" s="235">
        <v>11.37</v>
      </c>
      <c r="H84" s="235">
        <v>11.33</v>
      </c>
      <c r="I84" s="235">
        <v>11.356999999999999</v>
      </c>
      <c r="J84" s="232">
        <v>90</v>
      </c>
      <c r="K84" s="233">
        <v>0.8</v>
      </c>
      <c r="L84" s="231">
        <v>29600</v>
      </c>
      <c r="M84" s="231">
        <v>335.98200000000003</v>
      </c>
      <c r="N84" s="231">
        <v>0</v>
      </c>
      <c r="O84" s="231">
        <v>0</v>
      </c>
      <c r="P84" s="231">
        <v>29600</v>
      </c>
      <c r="Q84" s="231">
        <v>335.98200000000003</v>
      </c>
      <c r="R84" s="231">
        <v>71505</v>
      </c>
      <c r="S84" s="234">
        <f t="shared" si="2"/>
        <v>11350</v>
      </c>
      <c r="T84" t="b">
        <f t="shared" si="3"/>
        <v>1</v>
      </c>
    </row>
    <row r="85" spans="1:20">
      <c r="A85" s="226">
        <v>83</v>
      </c>
      <c r="B85" s="227">
        <v>45847</v>
      </c>
      <c r="C85" s="228" t="s">
        <v>132</v>
      </c>
      <c r="D85" s="235">
        <v>11.35</v>
      </c>
      <c r="E85" s="235">
        <v>11.47</v>
      </c>
      <c r="F85" s="235">
        <v>11.46</v>
      </c>
      <c r="G85" s="235">
        <v>11.51</v>
      </c>
      <c r="H85" s="235">
        <v>11.46</v>
      </c>
      <c r="I85" s="235">
        <v>11.484999999999999</v>
      </c>
      <c r="J85" s="232">
        <v>110</v>
      </c>
      <c r="K85" s="233">
        <v>0.97</v>
      </c>
      <c r="L85" s="231">
        <v>22200</v>
      </c>
      <c r="M85" s="231">
        <v>255.05099999999999</v>
      </c>
      <c r="N85" s="231">
        <v>0</v>
      </c>
      <c r="O85" s="231">
        <v>0</v>
      </c>
      <c r="P85" s="231">
        <v>22200</v>
      </c>
      <c r="Q85" s="231">
        <v>255.05099999999999</v>
      </c>
      <c r="R85" s="231">
        <v>72198</v>
      </c>
      <c r="S85" s="234">
        <f t="shared" si="2"/>
        <v>11460</v>
      </c>
      <c r="T85" t="b">
        <f t="shared" si="3"/>
        <v>1</v>
      </c>
    </row>
    <row r="86" spans="1:20">
      <c r="A86" s="226">
        <v>84</v>
      </c>
      <c r="B86" s="227">
        <v>45848</v>
      </c>
      <c r="C86" s="228" t="s">
        <v>132</v>
      </c>
      <c r="D86" s="235">
        <v>11.46</v>
      </c>
      <c r="E86" s="235">
        <v>11.56</v>
      </c>
      <c r="F86" s="235">
        <v>11.6</v>
      </c>
      <c r="G86" s="235">
        <v>11.6</v>
      </c>
      <c r="H86" s="235">
        <v>11.55</v>
      </c>
      <c r="I86" s="235">
        <v>11.571</v>
      </c>
      <c r="J86" s="232">
        <v>140</v>
      </c>
      <c r="K86" s="233">
        <v>1.22</v>
      </c>
      <c r="L86" s="231">
        <v>14300</v>
      </c>
      <c r="M86" s="231">
        <v>165.35900000000001</v>
      </c>
      <c r="N86" s="231">
        <v>0</v>
      </c>
      <c r="O86" s="231">
        <v>0</v>
      </c>
      <c r="P86" s="231">
        <v>14300</v>
      </c>
      <c r="Q86" s="231">
        <v>165.35900000000001</v>
      </c>
      <c r="R86" s="231">
        <v>73080</v>
      </c>
      <c r="S86" s="234">
        <f t="shared" si="2"/>
        <v>11600</v>
      </c>
      <c r="T86" t="b">
        <f t="shared" si="3"/>
        <v>1</v>
      </c>
    </row>
    <row r="87" spans="1:20">
      <c r="A87" s="226">
        <v>85</v>
      </c>
      <c r="B87" s="227">
        <v>45849</v>
      </c>
      <c r="C87" s="228" t="s">
        <v>132</v>
      </c>
      <c r="D87" s="235">
        <v>11.6</v>
      </c>
      <c r="E87" s="235">
        <v>11.69</v>
      </c>
      <c r="F87" s="235">
        <v>11.78</v>
      </c>
      <c r="G87" s="235">
        <v>11.78</v>
      </c>
      <c r="H87" s="235">
        <v>11.63</v>
      </c>
      <c r="I87" s="235">
        <v>11.736000000000001</v>
      </c>
      <c r="J87" s="232">
        <v>180</v>
      </c>
      <c r="K87" s="233">
        <v>1.55</v>
      </c>
      <c r="L87" s="231">
        <v>14500</v>
      </c>
      <c r="M87" s="231">
        <v>169.81399999999999</v>
      </c>
      <c r="N87" s="231">
        <v>0</v>
      </c>
      <c r="O87" s="231">
        <v>0</v>
      </c>
      <c r="P87" s="231">
        <v>14500</v>
      </c>
      <c r="Q87" s="231">
        <v>169.81399999999999</v>
      </c>
      <c r="R87" s="231">
        <v>74214</v>
      </c>
      <c r="S87" s="234">
        <f t="shared" si="2"/>
        <v>11780</v>
      </c>
      <c r="T87" t="b">
        <f t="shared" si="3"/>
        <v>1</v>
      </c>
    </row>
    <row r="88" spans="1:20">
      <c r="A88" s="226">
        <v>86</v>
      </c>
      <c r="B88" s="227">
        <v>45852</v>
      </c>
      <c r="C88" s="228" t="s">
        <v>132</v>
      </c>
      <c r="D88" s="235">
        <v>11.78</v>
      </c>
      <c r="E88" s="235">
        <v>11.78</v>
      </c>
      <c r="F88" s="235">
        <v>11.79</v>
      </c>
      <c r="G88" s="235">
        <v>11.79</v>
      </c>
      <c r="H88" s="235">
        <v>11.7</v>
      </c>
      <c r="I88" s="235">
        <v>11.762</v>
      </c>
      <c r="J88" s="232">
        <v>10</v>
      </c>
      <c r="K88" s="233">
        <v>0.08</v>
      </c>
      <c r="L88" s="231">
        <v>4000</v>
      </c>
      <c r="M88" s="231">
        <v>47.021999999999998</v>
      </c>
      <c r="N88" s="231">
        <v>0</v>
      </c>
      <c r="O88" s="231">
        <v>0</v>
      </c>
      <c r="P88" s="231">
        <v>4000</v>
      </c>
      <c r="Q88" s="231">
        <v>47.021999999999998</v>
      </c>
      <c r="R88" s="231">
        <v>74277</v>
      </c>
      <c r="S88" s="234">
        <f t="shared" si="2"/>
        <v>11790</v>
      </c>
      <c r="T88" t="b">
        <f t="shared" si="3"/>
        <v>1</v>
      </c>
    </row>
    <row r="89" spans="1:20">
      <c r="A89" s="226">
        <v>87</v>
      </c>
      <c r="B89" s="227">
        <v>45853</v>
      </c>
      <c r="C89" s="228" t="s">
        <v>132</v>
      </c>
      <c r="D89" s="235">
        <v>11.79</v>
      </c>
      <c r="E89" s="235">
        <v>11.86</v>
      </c>
      <c r="F89" s="235">
        <v>11.85</v>
      </c>
      <c r="G89" s="235">
        <v>11.9</v>
      </c>
      <c r="H89" s="235">
        <v>11.85</v>
      </c>
      <c r="I89" s="235">
        <v>11.875</v>
      </c>
      <c r="J89" s="232">
        <v>60</v>
      </c>
      <c r="K89" s="233">
        <v>0.51</v>
      </c>
      <c r="L89" s="231">
        <v>6000</v>
      </c>
      <c r="M89" s="231">
        <v>71.221999999999994</v>
      </c>
      <c r="N89" s="231">
        <v>0</v>
      </c>
      <c r="O89" s="231">
        <v>0</v>
      </c>
      <c r="P89" s="231">
        <v>6000</v>
      </c>
      <c r="Q89" s="231">
        <v>71.221999999999994</v>
      </c>
      <c r="R89" s="231">
        <v>74655</v>
      </c>
      <c r="S89" s="234">
        <f t="shared" si="2"/>
        <v>11850</v>
      </c>
      <c r="T89" t="b">
        <f t="shared" si="3"/>
        <v>1</v>
      </c>
    </row>
    <row r="90" spans="1:20">
      <c r="A90" s="226">
        <v>88</v>
      </c>
      <c r="B90" s="227">
        <v>45854</v>
      </c>
      <c r="C90" s="228" t="s">
        <v>132</v>
      </c>
      <c r="D90" s="235">
        <v>11.85</v>
      </c>
      <c r="E90" s="235">
        <v>11.85</v>
      </c>
      <c r="F90" s="235">
        <v>11.91</v>
      </c>
      <c r="G90" s="235">
        <v>11.91</v>
      </c>
      <c r="H90" s="235">
        <v>11.76</v>
      </c>
      <c r="I90" s="235">
        <v>11.79</v>
      </c>
      <c r="J90" s="232">
        <v>60</v>
      </c>
      <c r="K90" s="233">
        <v>0.51</v>
      </c>
      <c r="L90" s="231">
        <v>8900</v>
      </c>
      <c r="M90" s="231">
        <v>104.708</v>
      </c>
      <c r="N90" s="231">
        <v>0</v>
      </c>
      <c r="O90" s="231">
        <v>0</v>
      </c>
      <c r="P90" s="231">
        <v>8900</v>
      </c>
      <c r="Q90" s="231">
        <v>104.708</v>
      </c>
      <c r="R90" s="231">
        <v>75033</v>
      </c>
      <c r="S90" s="234">
        <f t="shared" si="2"/>
        <v>11910</v>
      </c>
      <c r="T90" t="b">
        <f t="shared" si="3"/>
        <v>1</v>
      </c>
    </row>
    <row r="91" spans="1:20">
      <c r="A91" s="226">
        <v>89</v>
      </c>
      <c r="B91" s="227">
        <v>45855</v>
      </c>
      <c r="C91" s="228" t="s">
        <v>132</v>
      </c>
      <c r="D91" s="235">
        <v>11.91</v>
      </c>
      <c r="E91" s="235">
        <v>11.94</v>
      </c>
      <c r="F91" s="235">
        <v>12.02</v>
      </c>
      <c r="G91" s="235">
        <v>12.02</v>
      </c>
      <c r="H91" s="235">
        <v>11.94</v>
      </c>
      <c r="I91" s="235">
        <v>11.994999999999999</v>
      </c>
      <c r="J91" s="232">
        <v>110</v>
      </c>
      <c r="K91" s="233">
        <v>0.92</v>
      </c>
      <c r="L91" s="231">
        <v>2700</v>
      </c>
      <c r="M91" s="231">
        <v>32.405999999999999</v>
      </c>
      <c r="N91" s="231">
        <v>0</v>
      </c>
      <c r="O91" s="231">
        <v>0</v>
      </c>
      <c r="P91" s="231">
        <v>2700</v>
      </c>
      <c r="Q91" s="231">
        <v>32.405999999999999</v>
      </c>
      <c r="R91" s="231">
        <v>75726</v>
      </c>
      <c r="S91" s="234">
        <f t="shared" si="2"/>
        <v>12020</v>
      </c>
      <c r="T91" t="b">
        <f t="shared" si="3"/>
        <v>1</v>
      </c>
    </row>
    <row r="92" spans="1:20">
      <c r="A92" s="226">
        <v>90</v>
      </c>
      <c r="B92" s="227">
        <v>45856</v>
      </c>
      <c r="C92" s="228" t="s">
        <v>132</v>
      </c>
      <c r="D92" s="235">
        <v>12.02</v>
      </c>
      <c r="E92" s="235">
        <v>12.02</v>
      </c>
      <c r="F92" s="235">
        <v>11.95</v>
      </c>
      <c r="G92" s="235">
        <v>12.02</v>
      </c>
      <c r="H92" s="235">
        <v>11.95</v>
      </c>
      <c r="I92" s="235">
        <v>11.981999999999999</v>
      </c>
      <c r="J92" s="229">
        <v>-70</v>
      </c>
      <c r="K92" s="230">
        <v>-0.57999999999999996</v>
      </c>
      <c r="L92" s="231">
        <v>3300</v>
      </c>
      <c r="M92" s="231">
        <v>39.542999999999999</v>
      </c>
      <c r="N92" s="231">
        <v>300000</v>
      </c>
      <c r="O92" s="231">
        <v>3646.5</v>
      </c>
      <c r="P92" s="231">
        <v>303300</v>
      </c>
      <c r="Q92" s="231">
        <v>3686.0430000000001</v>
      </c>
      <c r="R92" s="231">
        <v>75285</v>
      </c>
      <c r="S92" s="234">
        <f t="shared" si="2"/>
        <v>11950</v>
      </c>
      <c r="T92" t="b">
        <f t="shared" si="3"/>
        <v>1</v>
      </c>
    </row>
    <row r="93" spans="1:20">
      <c r="A93" s="226">
        <v>91</v>
      </c>
      <c r="B93" s="227">
        <v>45859</v>
      </c>
      <c r="C93" s="228" t="s">
        <v>132</v>
      </c>
      <c r="D93" s="235">
        <v>11.95</v>
      </c>
      <c r="E93" s="235">
        <v>12.13</v>
      </c>
      <c r="F93" s="235">
        <v>12.05</v>
      </c>
      <c r="G93" s="235">
        <v>12.78</v>
      </c>
      <c r="H93" s="235">
        <v>12.05</v>
      </c>
      <c r="I93" s="235">
        <v>12.141999999999999</v>
      </c>
      <c r="J93" s="232">
        <v>100</v>
      </c>
      <c r="K93" s="233">
        <v>0.84</v>
      </c>
      <c r="L93" s="231">
        <v>15400</v>
      </c>
      <c r="M93" s="231">
        <v>186.315</v>
      </c>
      <c r="N93" s="231">
        <v>0</v>
      </c>
      <c r="O93" s="231">
        <v>0</v>
      </c>
      <c r="P93" s="231">
        <v>15400</v>
      </c>
      <c r="Q93" s="231">
        <v>186.315</v>
      </c>
      <c r="R93" s="231">
        <v>75915</v>
      </c>
      <c r="S93" s="234">
        <f t="shared" si="2"/>
        <v>12050</v>
      </c>
      <c r="T93" t="b">
        <f t="shared" si="3"/>
        <v>1</v>
      </c>
    </row>
    <row r="94" spans="1:20">
      <c r="S94" s="234"/>
    </row>
    <row r="95" spans="1:20">
      <c r="S95" s="234"/>
    </row>
    <row r="96" spans="1:20">
      <c r="S96" s="234"/>
    </row>
    <row r="97" spans="19:19">
      <c r="S97" s="234"/>
    </row>
    <row r="98" spans="19:19">
      <c r="S98" s="234"/>
    </row>
    <row r="99" spans="19:19">
      <c r="S99" s="234"/>
    </row>
    <row r="100" spans="19:19">
      <c r="S100" s="234"/>
    </row>
    <row r="101" spans="19:19">
      <c r="S101" s="234"/>
    </row>
    <row r="102" spans="19:19">
      <c r="S102" s="234"/>
    </row>
    <row r="103" spans="19:19">
      <c r="S103" s="234"/>
    </row>
    <row r="104" spans="19:19">
      <c r="S104" s="234"/>
    </row>
    <row r="105" spans="19:19">
      <c r="S105" s="234"/>
    </row>
    <row r="106" spans="19:19">
      <c r="S106" s="234"/>
    </row>
    <row r="107" spans="19:19">
      <c r="S107" s="234"/>
    </row>
    <row r="108" spans="19:19">
      <c r="S108" s="234"/>
    </row>
    <row r="109" spans="19:19">
      <c r="S109" s="234"/>
    </row>
    <row r="110" spans="19:19">
      <c r="S110" s="234"/>
    </row>
  </sheetData>
  <mergeCells count="14">
    <mergeCell ref="P1:Q1"/>
    <mergeCell ref="R1:R2"/>
    <mergeCell ref="G1:G2"/>
    <mergeCell ref="H1:H2"/>
    <mergeCell ref="I1:I2"/>
    <mergeCell ref="J1:K1"/>
    <mergeCell ref="L1:M1"/>
    <mergeCell ref="N1:O1"/>
    <mergeCell ref="F1:F2"/>
    <mergeCell ref="A1:A2"/>
    <mergeCell ref="B1:B2"/>
    <mergeCell ref="C1:C2"/>
    <mergeCell ref="D1:D2"/>
    <mergeCell ref="E1:E2"/>
  </mergeCells>
  <hyperlinks>
    <hyperlink ref="C3" r:id="rId1" display="url"/>
    <hyperlink ref="C4" r:id="rId2" display="url"/>
    <hyperlink ref="C5" r:id="rId3" display="url"/>
    <hyperlink ref="C6" r:id="rId4" display="url"/>
    <hyperlink ref="C7" r:id="rId5" display="url"/>
    <hyperlink ref="C8" r:id="rId6" display="url"/>
    <hyperlink ref="C9" r:id="rId7" display="url"/>
    <hyperlink ref="C10" r:id="rId8" display="url"/>
    <hyperlink ref="C11" r:id="rId9" display="url"/>
    <hyperlink ref="C12" r:id="rId10" display="url"/>
    <hyperlink ref="C13" r:id="rId11" display="url"/>
    <hyperlink ref="C14" r:id="rId12" display="url"/>
    <hyperlink ref="C15" r:id="rId13" display="url"/>
    <hyperlink ref="C16" r:id="rId14" display="url"/>
    <hyperlink ref="C17" r:id="rId15" display="url"/>
    <hyperlink ref="C18" r:id="rId16" display="url"/>
    <hyperlink ref="C19" r:id="rId17" display="url"/>
    <hyperlink ref="C20" r:id="rId18" display="url"/>
    <hyperlink ref="C21" r:id="rId19" display="url"/>
    <hyperlink ref="C22" r:id="rId20" display="url"/>
    <hyperlink ref="C23" r:id="rId21" display="url"/>
    <hyperlink ref="C24" r:id="rId22" display="url"/>
    <hyperlink ref="C25" r:id="rId23" display="url"/>
    <hyperlink ref="C26" r:id="rId24" display="url"/>
    <hyperlink ref="C27" r:id="rId25" display="url"/>
    <hyperlink ref="C28" r:id="rId26" display="url"/>
    <hyperlink ref="C29" r:id="rId27" display="url"/>
    <hyperlink ref="C30" r:id="rId28" display="url"/>
    <hyperlink ref="C31" r:id="rId29" display="url"/>
    <hyperlink ref="C32" r:id="rId30" display="url"/>
    <hyperlink ref="C33" r:id="rId31" display="url"/>
    <hyperlink ref="C34" r:id="rId32" display="url"/>
    <hyperlink ref="C35" r:id="rId33" display="url"/>
    <hyperlink ref="C36" r:id="rId34" display="url"/>
    <hyperlink ref="C37" r:id="rId35" display="url"/>
    <hyperlink ref="C38" r:id="rId36" display="url"/>
    <hyperlink ref="C39" r:id="rId37" display="url"/>
    <hyperlink ref="C40" r:id="rId38" display="url"/>
    <hyperlink ref="C41" r:id="rId39" display="url"/>
    <hyperlink ref="C42" r:id="rId40" display="url"/>
    <hyperlink ref="C43" r:id="rId41" display="url"/>
    <hyperlink ref="C44" r:id="rId42" display="url"/>
    <hyperlink ref="C45" r:id="rId43" display="url"/>
    <hyperlink ref="C46" r:id="rId44" display="url"/>
    <hyperlink ref="C47" r:id="rId45" display="url"/>
    <hyperlink ref="C48" r:id="rId46" display="url"/>
    <hyperlink ref="C49" r:id="rId47" display="url"/>
    <hyperlink ref="C50" r:id="rId48" display="url"/>
    <hyperlink ref="C51" r:id="rId49" display="url"/>
    <hyperlink ref="C52" r:id="rId50" display="url"/>
    <hyperlink ref="C53" r:id="rId51" display="url"/>
    <hyperlink ref="C54" r:id="rId52" display="url"/>
    <hyperlink ref="C55" r:id="rId53" display="url"/>
    <hyperlink ref="C56" r:id="rId54" display="url"/>
    <hyperlink ref="C57" r:id="rId55" display="url"/>
    <hyperlink ref="C58" r:id="rId56" display="url"/>
    <hyperlink ref="C59" r:id="rId57" display="url"/>
    <hyperlink ref="C60" r:id="rId58" display="url"/>
    <hyperlink ref="C61" r:id="rId59" display="url"/>
    <hyperlink ref="C62" r:id="rId60" display="url"/>
    <hyperlink ref="C63" r:id="rId61" display="url"/>
    <hyperlink ref="C64" r:id="rId62" display="url"/>
    <hyperlink ref="C65" r:id="rId63" display="url"/>
    <hyperlink ref="C66" r:id="rId64" display="url"/>
    <hyperlink ref="C67" r:id="rId65" display="url"/>
    <hyperlink ref="C68" r:id="rId66" display="url"/>
    <hyperlink ref="C69" r:id="rId67" display="url"/>
    <hyperlink ref="C70" r:id="rId68" display="url"/>
    <hyperlink ref="C71" r:id="rId69" display="url"/>
    <hyperlink ref="C72" r:id="rId70" display="url"/>
    <hyperlink ref="C73" r:id="rId71" display="url"/>
    <hyperlink ref="C74" r:id="rId72" display="url"/>
    <hyperlink ref="C75" r:id="rId73" display="url"/>
    <hyperlink ref="C76" r:id="rId74" display="url"/>
    <hyperlink ref="C77" r:id="rId75" display="url"/>
    <hyperlink ref="C78" r:id="rId76" display="url"/>
    <hyperlink ref="C79" r:id="rId77" display="url"/>
    <hyperlink ref="C80" r:id="rId78" display="url"/>
    <hyperlink ref="C81" r:id="rId79" display="url"/>
    <hyperlink ref="C82" r:id="rId80" display="url"/>
    <hyperlink ref="C83" r:id="rId81" display="url"/>
    <hyperlink ref="C84" r:id="rId82" display="url"/>
    <hyperlink ref="C85" r:id="rId83" display="url"/>
    <hyperlink ref="C86" r:id="rId84" display="url"/>
    <hyperlink ref="C87" r:id="rId85" display="url"/>
    <hyperlink ref="C88" r:id="rId86" display="url"/>
    <hyperlink ref="C89" r:id="rId87" display="url"/>
    <hyperlink ref="C90" r:id="rId88" display="url"/>
    <hyperlink ref="C91" r:id="rId89" display="url"/>
    <hyperlink ref="C92" r:id="rId90" display="url"/>
    <hyperlink ref="C93" r:id="rId91" display="url"/>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77" t="s">
        <v>25</v>
      </c>
      <c r="B1" s="278"/>
      <c r="C1" s="278"/>
      <c r="D1" s="278"/>
      <c r="E1" s="278"/>
      <c r="F1" s="18"/>
      <c r="G1" s="18"/>
      <c r="H1" s="18"/>
      <c r="I1" s="18"/>
      <c r="J1" s="18"/>
      <c r="K1" s="18"/>
      <c r="L1" s="18"/>
      <c r="M1" s="18"/>
      <c r="N1" s="18"/>
    </row>
    <row r="2" spans="1:14" ht="31.5" customHeight="1">
      <c r="A2" s="279" t="s">
        <v>24</v>
      </c>
      <c r="B2" s="272"/>
      <c r="C2" s="272"/>
      <c r="D2" s="272"/>
      <c r="E2" s="272"/>
      <c r="F2" s="30"/>
      <c r="G2" s="30"/>
      <c r="H2" s="30"/>
      <c r="I2" s="30"/>
      <c r="J2" s="18"/>
      <c r="K2" s="18"/>
      <c r="L2" s="18"/>
      <c r="M2" s="18"/>
      <c r="N2" s="18"/>
    </row>
    <row r="5" spans="1:14" ht="44.25" customHeight="1">
      <c r="A5" s="280" t="s">
        <v>26</v>
      </c>
      <c r="B5" s="281"/>
      <c r="C5" s="281"/>
      <c r="D5" s="281"/>
      <c r="E5" s="281"/>
      <c r="F5" s="40"/>
      <c r="G5" s="40"/>
      <c r="H5" s="40"/>
      <c r="I5" s="40"/>
      <c r="J5" s="20"/>
      <c r="K5" s="20"/>
      <c r="L5" s="20"/>
      <c r="M5" s="20"/>
      <c r="N5" s="20"/>
    </row>
    <row r="6" spans="1:14" ht="15.75">
      <c r="A6" s="272" t="e">
        <f>#REF!</f>
        <v>#REF!</v>
      </c>
      <c r="B6" s="272"/>
      <c r="C6" s="272"/>
      <c r="D6" s="272"/>
      <c r="E6" s="272"/>
      <c r="F6" s="30"/>
      <c r="G6" s="30"/>
      <c r="H6" s="30"/>
      <c r="I6" s="30"/>
      <c r="J6" s="20"/>
      <c r="K6" s="20"/>
      <c r="L6" s="20"/>
      <c r="M6" s="20"/>
      <c r="N6" s="20"/>
    </row>
    <row r="7" spans="1:14" ht="15.75">
      <c r="A7" s="272" t="e">
        <f>#REF!</f>
        <v>#REF!</v>
      </c>
      <c r="B7" s="272"/>
      <c r="C7" s="272"/>
      <c r="D7" s="272"/>
      <c r="E7" s="272"/>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70">
        <v>1</v>
      </c>
      <c r="B9" s="270"/>
      <c r="C9" s="51" t="s">
        <v>17</v>
      </c>
      <c r="D9" s="22" t="e">
        <f>#REF!</f>
        <v>#REF!</v>
      </c>
    </row>
    <row r="10" spans="1:14" ht="15" customHeight="1">
      <c r="A10" s="270"/>
      <c r="B10" s="270"/>
      <c r="C10" s="48" t="s">
        <v>18</v>
      </c>
      <c r="D10" s="50" t="e">
        <f>#REF!</f>
        <v>#REF!</v>
      </c>
    </row>
    <row r="11" spans="1:14" ht="15" customHeight="1">
      <c r="A11" s="270">
        <v>2</v>
      </c>
      <c r="B11" s="270"/>
      <c r="C11" s="51" t="s">
        <v>19</v>
      </c>
      <c r="D11" s="22" t="e">
        <f>#REF!</f>
        <v>#REF!</v>
      </c>
    </row>
    <row r="12" spans="1:14" ht="15" customHeight="1">
      <c r="A12" s="270"/>
      <c r="B12" s="270"/>
      <c r="C12" s="47" t="s">
        <v>20</v>
      </c>
      <c r="D12" s="50" t="e">
        <f>#REF!</f>
        <v>#REF!</v>
      </c>
    </row>
    <row r="13" spans="1:14" ht="15" customHeight="1">
      <c r="A13" s="270">
        <v>3</v>
      </c>
      <c r="B13" s="270"/>
      <c r="C13" s="51" t="s">
        <v>21</v>
      </c>
      <c r="D13" s="22" t="e">
        <f>#REF!</f>
        <v>#REF!</v>
      </c>
    </row>
    <row r="14" spans="1:14" ht="15" customHeight="1">
      <c r="A14" s="270"/>
      <c r="B14" s="270"/>
      <c r="C14" s="48" t="s">
        <v>22</v>
      </c>
      <c r="D14" s="50" t="e">
        <f>#REF!</f>
        <v>#REF!</v>
      </c>
    </row>
    <row r="15" spans="1:14" ht="15" customHeight="1">
      <c r="A15" s="271">
        <v>4</v>
      </c>
      <c r="B15" s="271"/>
      <c r="C15" s="52" t="s">
        <v>16</v>
      </c>
      <c r="D15" s="22" t="e">
        <f>#REF!</f>
        <v>#REF!</v>
      </c>
    </row>
    <row r="16" spans="1:14" ht="15" customHeight="1">
      <c r="A16" s="271"/>
      <c r="B16" s="271"/>
      <c r="C16" s="49" t="s">
        <v>23</v>
      </c>
      <c r="D16" s="50" t="s">
        <v>39</v>
      </c>
    </row>
    <row r="17" spans="1:11">
      <c r="A17" s="1"/>
      <c r="B17" s="1"/>
    </row>
    <row r="18" spans="1:11" s="42" customFormat="1" ht="45" customHeight="1">
      <c r="A18" s="273" t="s">
        <v>0</v>
      </c>
      <c r="B18" s="274"/>
      <c r="C18" s="2" t="s">
        <v>15</v>
      </c>
      <c r="D18" s="3" t="s">
        <v>27</v>
      </c>
      <c r="E18" s="2" t="s">
        <v>37</v>
      </c>
      <c r="G18" s="27"/>
      <c r="H18" s="27"/>
      <c r="I18" s="27"/>
      <c r="J18" s="27"/>
      <c r="K18" s="27"/>
    </row>
    <row r="19" spans="1:11" ht="50.25" customHeight="1">
      <c r="A19" s="273" t="s">
        <v>1</v>
      </c>
      <c r="B19" s="282"/>
      <c r="C19" s="37" t="s">
        <v>28</v>
      </c>
      <c r="D19" s="4" t="e">
        <f>#REF!</f>
        <v>#REF!</v>
      </c>
      <c r="E19" s="4" t="e">
        <f>#REF!</f>
        <v>#REF!</v>
      </c>
      <c r="G19" s="23"/>
      <c r="H19" s="23"/>
      <c r="I19" s="23"/>
      <c r="J19" s="23"/>
      <c r="K19" s="23"/>
    </row>
    <row r="20" spans="1:11" ht="76.5" customHeight="1">
      <c r="A20" s="273" t="s">
        <v>2</v>
      </c>
      <c r="B20" s="274"/>
      <c r="C20" s="38" t="s">
        <v>29</v>
      </c>
      <c r="D20" s="4" t="e">
        <f>#REF!</f>
        <v>#REF!</v>
      </c>
      <c r="E20" s="4" t="e">
        <f>#REF!</f>
        <v>#REF!</v>
      </c>
      <c r="G20" s="23"/>
      <c r="H20" s="23"/>
      <c r="I20" s="23"/>
      <c r="J20" s="23"/>
      <c r="K20" s="23"/>
    </row>
    <row r="21" spans="1:11" ht="65.25" customHeight="1">
      <c r="A21" s="275"/>
      <c r="B21" s="39" t="s">
        <v>14</v>
      </c>
      <c r="C21" s="5" t="s">
        <v>30</v>
      </c>
      <c r="D21" s="45" t="e">
        <f>#REF!</f>
        <v>#REF!</v>
      </c>
      <c r="E21" s="45" t="e">
        <f>#REF!</f>
        <v>#REF!</v>
      </c>
      <c r="G21" s="23"/>
      <c r="H21" s="23"/>
      <c r="I21" s="23"/>
      <c r="J21" s="23"/>
      <c r="K21" s="23"/>
    </row>
    <row r="22" spans="1:11" ht="62.25" customHeight="1">
      <c r="A22" s="276"/>
      <c r="B22" s="39" t="s">
        <v>13</v>
      </c>
      <c r="C22" s="5" t="s">
        <v>31</v>
      </c>
      <c r="D22" s="45" t="e">
        <f>#REF!</f>
        <v>#REF!</v>
      </c>
      <c r="E22" s="45" t="e">
        <f>#REF!</f>
        <v>#REF!</v>
      </c>
      <c r="F22" s="24"/>
      <c r="G22" s="23"/>
      <c r="H22" s="23"/>
      <c r="I22" s="23"/>
      <c r="J22" s="23"/>
      <c r="K22" s="23"/>
    </row>
    <row r="23" spans="1:11" ht="59.25" customHeight="1">
      <c r="A23" s="273" t="s">
        <v>3</v>
      </c>
      <c r="B23" s="274"/>
      <c r="C23" s="37" t="s">
        <v>32</v>
      </c>
      <c r="D23" s="4" t="e">
        <f>#REF!</f>
        <v>#REF!</v>
      </c>
      <c r="E23" s="4" t="e">
        <f>#REF!</f>
        <v>#REF!</v>
      </c>
      <c r="G23" s="23"/>
      <c r="H23" s="23"/>
      <c r="I23" s="23"/>
      <c r="J23" s="23"/>
      <c r="K23" s="23"/>
    </row>
    <row r="24" spans="1:11" ht="39.950000000000003" customHeight="1">
      <c r="A24" s="275"/>
      <c r="B24" s="39" t="s">
        <v>12</v>
      </c>
      <c r="C24" s="5" t="s">
        <v>33</v>
      </c>
      <c r="D24" s="45" t="e">
        <f>#REF!</f>
        <v>#REF!</v>
      </c>
      <c r="E24" s="45" t="e">
        <f>#REF!</f>
        <v>#REF!</v>
      </c>
      <c r="G24" s="23"/>
      <c r="H24" s="23"/>
      <c r="I24" s="23"/>
      <c r="J24" s="23"/>
      <c r="K24" s="23"/>
    </row>
    <row r="25" spans="1:11" ht="39.950000000000003" customHeight="1">
      <c r="A25" s="276"/>
      <c r="B25" s="39" t="s">
        <v>11</v>
      </c>
      <c r="C25" s="5" t="s">
        <v>36</v>
      </c>
      <c r="D25" s="45" t="e">
        <f>#REF!</f>
        <v>#REF!</v>
      </c>
      <c r="E25" s="45" t="e">
        <f>#REF!</f>
        <v>#REF!</v>
      </c>
      <c r="F25" s="24"/>
      <c r="G25" s="23"/>
      <c r="H25" s="23"/>
      <c r="I25" s="23"/>
      <c r="J25" s="23"/>
      <c r="K25" s="23"/>
    </row>
    <row r="26" spans="1:11" ht="45" customHeight="1">
      <c r="A26" s="273" t="s">
        <v>10</v>
      </c>
      <c r="B26" s="274"/>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68" t="s">
        <v>38</v>
      </c>
      <c r="B29" s="269"/>
      <c r="C29" s="269"/>
      <c r="D29" s="269"/>
      <c r="E29" s="269"/>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283" t="s">
        <v>46</v>
      </c>
      <c r="H1" s="283"/>
      <c r="I1" s="283"/>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NMHMaLogMn8IXsRwJ3SLrdtFEk/FBdGDRMIQPsuEVkM=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SKt6uMbYf4wu1Khv1Lhcd+Qj6/AJgfiOFSqmeb6ZkKo=</DigestValue>
    </Reference>
  </SignedInfo>
  <SignatureValue>sOYeosJ/JB0M3h/qTiGQU3VVi/8sBOT3tbpNA6wEG0o+eMA9O0PJ5mLpZoaHEsyP0UE0NktiB9VM
+fkBqi5YF8fUrflLB0ohUMwFNBgiFOE5BlHrOuLLvqj/+mxFLO9ZJW2h83r0yzUHtufNfxLXHFtz
+cbHqthyOobm/3I57+eOEbHMJBds8RY2KfBCUERgfS4gKDwaBP04LoH5YJwEB3Iayr4+Q/7N8kl+
uAR+sAK2FKf5QidfKWqcgF4gXwCGu5adRC7rHFtr6cbPzbTudLjFhKwHehJTQdVN3F/A8remuT0j
K8QHHT/V6AABIZjZo5SL0oQ0OofDHtPwdp0FHQ==</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vGgyhae7SH0zYQ75F3MDJcKLRkYmZKgmvTl86WPMqHI=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hlPXkoemmMMpoScmhS252cBlgsAttmt75hFAlva7Kx4=</DigestValue>
      </Reference>
      <Reference URI="/xl/styles.xml?ContentType=application/vnd.openxmlformats-officedocument.spreadsheetml.styles+xml">
        <DigestMethod Algorithm="http://www.w3.org/2001/04/xmlenc#sha256"/>
        <DigestValue>+IShWEvimC9/Slcta4K5RZ6yKc3/v7vJBhG16Fz/bCM=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573OOdQRbApzZQd7mjB8GpCYOcjgz3tSAtxXYbi5ZJQ=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16"/>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pQzUko5Q9GVG3yeFJFSQ7pGnjRW9KtN9dcQMsqBXMUs=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hhahHSpa9bgLXlkAlwgf19r9eoTvKUCYQRw0NhfAEkk=</DigestValue>
      </Reference>
      <Reference URI="/xl/worksheets/sheet2.xml?ContentType=application/vnd.openxmlformats-officedocument.spreadsheetml.worksheet+xml">
        <DigestMethod Algorithm="http://www.w3.org/2001/04/xmlenc#sha256"/>
        <DigestValue>8VDN2EZsJeowFSIbzfIIiZwFl8x9CtA18uVyBNJthvM=</DigestValue>
      </Reference>
      <Reference URI="/xl/worksheets/sheet3.xml?ContentType=application/vnd.openxmlformats-officedocument.spreadsheetml.worksheet+xml">
        <DigestMethod Algorithm="http://www.w3.org/2001/04/xmlenc#sha256"/>
        <DigestValue>GE2zhW+GDEqx/ts9LvwJTO3o5fx+vobvZ14Fn+lOgdM=</DigestValue>
      </Reference>
      <Reference URI="/xl/worksheets/sheet4.xml?ContentType=application/vnd.openxmlformats-officedocument.spreadsheetml.worksheet+xml">
        <DigestMethod Algorithm="http://www.w3.org/2001/04/xmlenc#sha256"/>
        <DigestValue>sPIPPLhZQ8S707tYecWiJ4vBl5VxpiqgzMF3370p0jA=</DigestValue>
      </Reference>
    </Manifest>
    <SignatureProperties>
      <SignatureProperty Id="idSignatureTime" Target="#idPackageSignature">
        <mdssi:SignatureTime xmlns:mdssi="http://schemas.openxmlformats.org/package/2006/digital-signature">
          <mdssi:Format>YYYY-MM-DDThh:mm:ssTZD</mdssi:Format>
          <mdssi:Value>2025-07-21T10:03:37Z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2025-07-21T10:03:37Z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kuLJS9enwMJ9+2CUtcCmCZcoYpedlwcarP7UdfLOZog=</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b2dp3DkAwjf+phtjUeqO03T4kgqCQ0Q2AFnx+aGYv2s=</DigestValue>
    </Reference>
  </SignedInfo>
  <SignatureValue>FVvAObfHBWW2gDSTnAHPrTZaKpOOZ/A7B6VzSWpomMKyQ1qhLBerSeg+eZBsz/YL4c2OsiXJAQks
1Q7/7aLt9xqZZW0VO4W/XkO08xxTQXclHIxECCc9IyBe72Ei6BQ2zvanqnt43izQdc4W9a1lu9er
wL51uDWFpBi2FYu50gYsGPYXDoBqO4ZPZ8rGTJYR5vSa75JGSFyQRtPkw3Qpp0XiG34mgES9Fa6L
3y9SpRZxSkcEib3Z0g3isPy6D9jUCr0/1MAOAC78xcjmToiy4Q0JGRlWRX4vGYzC6MdJWaNqYQo5
6mfG+Sh2CUQMK2+nvERrmBntpPjP/wwO7zYJZw==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vGgyhae7SH0zYQ75F3MDJcKLRkYmZKgmvTl86WPMqHI=</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RSB5o4qLTG6Zdj+ArAcg+It14wacUS4hRPzzhoIVIDc=</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hlPXkoemmMMpoScmhS252cBlgsAttmt75hFAlva7Kx4=</DigestValue>
      </Reference>
      <Reference URI="/xl/styles.xml?ContentType=application/vnd.openxmlformats-officedocument.spreadsheetml.styles+xml">
        <DigestMethod Algorithm="http://www.w3.org/2001/04/xmlenc#sha256"/>
        <DigestValue>+IShWEvimC9/Slcta4K5RZ6yKc3/v7vJBhG16Fz/bCM=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573OOdQRbApzZQd7mjB8GpCYOcjgz3tSAtxXYbi5ZJQ=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84"/>
            <mdssi:RelationshipReference xmlns:mdssi="http://schemas.openxmlformats.org/package/2006/digital-signature" SourceId="rId89"/>
            <mdssi:RelationshipReference xmlns:mdssi="http://schemas.openxmlformats.org/package/2006/digital-signature" SourceId="rId16"/>
            <mdssi:RelationshipReference xmlns:mdssi="http://schemas.openxmlformats.org/package/2006/digital-signature" SourceId="rId11"/>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74"/>
            <mdssi:RelationshipReference xmlns:mdssi="http://schemas.openxmlformats.org/package/2006/digital-signature" SourceId="rId79"/>
            <mdssi:RelationshipReference xmlns:mdssi="http://schemas.openxmlformats.org/package/2006/digital-signature" SourceId="rId5"/>
            <mdssi:RelationshipReference xmlns:mdssi="http://schemas.openxmlformats.org/package/2006/digital-signature" SourceId="rId90"/>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77"/>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80"/>
            <mdssi:RelationshipReference xmlns:mdssi="http://schemas.openxmlformats.org/package/2006/digital-signature" SourceId="rId85"/>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83"/>
            <mdssi:RelationshipReference xmlns:mdssi="http://schemas.openxmlformats.org/package/2006/digital-signature" SourceId="rId88"/>
            <mdssi:RelationshipReference xmlns:mdssi="http://schemas.openxmlformats.org/package/2006/digital-signature" SourceId="rId91"/>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78"/>
            <mdssi:RelationshipReference xmlns:mdssi="http://schemas.openxmlformats.org/package/2006/digital-signature" SourceId="rId81"/>
            <mdssi:RelationshipReference xmlns:mdssi="http://schemas.openxmlformats.org/package/2006/digital-signature" SourceId="rId86"/>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29"/>
            <mdssi:RelationshipReference xmlns:mdssi="http://schemas.openxmlformats.org/package/2006/digital-signature" SourceId="rId24"/>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66"/>
            <mdssi:RelationshipReference xmlns:mdssi="http://schemas.openxmlformats.org/package/2006/digital-signature" SourceId="rId87"/>
            <mdssi:RelationshipReference xmlns:mdssi="http://schemas.openxmlformats.org/package/2006/digital-signature" SourceId="rId61"/>
            <mdssi:RelationshipReference xmlns:mdssi="http://schemas.openxmlformats.org/package/2006/digital-signature" SourceId="rId82"/>
            <mdssi:RelationshipReference xmlns:mdssi="http://schemas.openxmlformats.org/package/2006/digital-signature" SourceId="rId19"/>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Transform>
          <Transform Algorithm="http://www.w3.org/TR/2001/REC-xml-c14n-20010315"/>
        </Transforms>
        <DigestMethod Algorithm="http://www.w3.org/2001/04/xmlenc#sha256"/>
        <DigestValue>pQzUko5Q9GVG3yeFJFSQ7pGnjRW9KtN9dcQMsqBXMUs=</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hhahHSpa9bgLXlkAlwgf19r9eoTvKUCYQRw0NhfAEkk=</DigestValue>
      </Reference>
      <Reference URI="/xl/worksheets/sheet2.xml?ContentType=application/vnd.openxmlformats-officedocument.spreadsheetml.worksheet+xml">
        <DigestMethod Algorithm="http://www.w3.org/2001/04/xmlenc#sha256"/>
        <DigestValue>8VDN2EZsJeowFSIbzfIIiZwFl8x9CtA18uVyBNJthvM=</DigestValue>
      </Reference>
      <Reference URI="/xl/worksheets/sheet3.xml?ContentType=application/vnd.openxmlformats-officedocument.spreadsheetml.worksheet+xml">
        <DigestMethod Algorithm="http://www.w3.org/2001/04/xmlenc#sha256"/>
        <DigestValue>GE2zhW+GDEqx/ts9LvwJTO3o5fx+vobvZ14Fn+lOgdM=</DigestValue>
      </Reference>
      <Reference URI="/xl/worksheets/sheet4.xml?ContentType=application/vnd.openxmlformats-officedocument.spreadsheetml.worksheet+xml">
        <DigestMethod Algorithm="http://www.w3.org/2001/04/xmlenc#sha256"/>
        <DigestValue>sPIPPLhZQ8S707tYecWiJ4vBl5VxpiqgzMF3370p0jA=</DigestValue>
      </Reference>
    </Manifest>
    <SignatureProperties>
      <SignatureProperty Id="idSignatureTime" Target="#idPackageSignature">
        <mdssi:SignatureTime xmlns:mdssi="http://schemas.openxmlformats.org/package/2006/digital-signature">
          <mdssi:Format>YYYY-MM-DDThh:mm:ssTZD</mdssi:Format>
          <mdssi:Value>2025-07-21T10:51:25Z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2025-07-21T10:51:25Z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PL15  MOI (2)</vt:lpstr>
      <vt:lpstr>MIN MAX</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2025-07-21T09:05:21Z</cp:lastPrinted>
  <dcterms:created xsi:type="dcterms:W3CDTF">2012-12-27T10:02:35Z</dcterms:created>
  <dcterms:modified xsi:type="dcterms:W3CDTF">2025-07-21T09:13:23Z</dcterms:modified>
</cp:coreProperties>
</file>