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6.16\"/>
    </mc:Choice>
  </mc:AlternateContent>
  <bookViews>
    <workbookView xWindow="0" yWindow="0" windowWidth="19440" windowHeight="12180"/>
  </bookViews>
  <sheets>
    <sheet name="PL15  MOI (2)" sheetId="9" r:id="rId1"/>
    <sheet name="MIN MAX" sheetId="10" r:id="rId2"/>
    <sheet name="PL26" sheetId="4" state="hidden" r:id="rId3"/>
    <sheet name="Sheet1" sheetId="6" state="hidden" r:id="rId4"/>
  </sheets>
  <externalReferences>
    <externalReference r:id="rId5"/>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2" hidden="1">{"'Sheet1'!$L$16"}</definedName>
    <definedName name="_TK211" hidden="1">{"'Sheet1'!$L$16"}</definedName>
    <definedName name="A" localSheetId="0">'PL15  MOI (2)'!$B:$B</definedName>
    <definedName name="A">#REF!</definedName>
    <definedName name="AS2DocOpenMode" hidden="1">"AS2DocumentEdit"</definedName>
    <definedName name="asss" localSheetId="2" hidden="1">{"'Sheet1'!$L$16"}</definedName>
    <definedName name="asss" hidden="1">{"'Sheet1'!$L$16"}</definedName>
    <definedName name="asssss" localSheetId="2" hidden="1">{"'Sheet1'!$L$16"}</definedName>
    <definedName name="asssss" hidden="1">{"'Sheet1'!$L$16"}</definedName>
    <definedName name="_xlnm.Database" localSheetId="0">#REF!</definedName>
    <definedName name="_xlnm.Database">#REF!</definedName>
    <definedName name="Dautu" localSheetId="2" hidden="1">{"'Sheet1'!$L$16"}</definedName>
    <definedName name="Dautu" hidden="1">{"'Sheet1'!$L$16"}</definedName>
    <definedName name="ddd" localSheetId="2"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2" hidden="1">{"'Sheet1'!$L$16"}</definedName>
    <definedName name="h" hidden="1">{"'Sheet1'!$L$16"}</definedName>
    <definedName name="hanh" localSheetId="2" hidden="1">{"'Sheet1'!$L$16"}</definedName>
    <definedName name="hanh" hidden="1">{"'Sheet1'!$L$16"}</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2" hidden="1">{"'Sheet1'!$L$16"}</definedName>
    <definedName name="huy" hidden="1">{"'Sheet1'!$L$16"}</definedName>
    <definedName name="LM" localSheetId="0">#REF!</definedName>
    <definedName name="LM">#REF!</definedName>
    <definedName name="LN" localSheetId="0">#REF!</definedName>
    <definedName name="LN">#REF!</definedName>
    <definedName name="LTKD" localSheetId="2"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2" hidden="1">{"'Sheet1'!$L$16"}</definedName>
    <definedName name="o" hidden="1">{"'Sheet1'!$L$16"}</definedName>
    <definedName name="_xlnm.Print_Area" localSheetId="0">'PL15  MOI (2)'!$B$1:$G$78</definedName>
    <definedName name="q" localSheetId="2" hidden="1">{"'Sheet1'!$L$16"}</definedName>
    <definedName name="q" hidden="1">{"'Sheet1'!$L$16"}</definedName>
    <definedName name="Taikhoan" localSheetId="0">#REF!</definedName>
    <definedName name="Taikhoan">#REF!</definedName>
    <definedName name="TaxTV">10%</definedName>
    <definedName name="TaxXL">5%</definedName>
    <definedName name="TH" localSheetId="2"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2"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S64" i="10" l="1"/>
  <c r="S65" i="10"/>
  <c r="S66" i="10"/>
  <c r="S67" i="10"/>
  <c r="S68" i="10"/>
  <c r="S63" i="10" l="1"/>
  <c r="S62" i="10"/>
  <c r="S61" i="10"/>
  <c r="S60" i="10"/>
  <c r="S59" i="10"/>
  <c r="S4" i="10" l="1"/>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3" i="10"/>
  <c r="S2" i="10" s="1"/>
  <c r="S1" i="10" l="1"/>
  <c r="F50" i="9" l="1"/>
  <c r="F46" i="9" l="1"/>
  <c r="F48" i="9" s="1"/>
  <c r="F51" i="9" l="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<sst xmlns="http://schemas.openxmlformats.org/spreadsheetml/2006/main" count="243" uniqueCount="151">
  <si>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</si>
  <si>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</si>
  <si>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</si>
  <si>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</si>
  <si>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</si>
  <si>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</si>
  <si>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</si>
  <si>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</si>
  <si>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</si>
  <si>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</si>
  <si>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</si>
  <si>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</si>
  <si>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</si>
  <si>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</si>
  <si>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</si>
  <si>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</si>
  <si>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</si>
  <si>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</si>
  <si>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</si>
  <si>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</si>
  <si>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</si>
  <si>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</si>
  <si>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</si>
  <si>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</si>
  <si>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</si>
  <si>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</si>
  <si>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</si>
  <si>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</si>
  <si>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</si>
  <si>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</si>
  <si>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</si>
  <si>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</si>
  <si>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</si>
  <si>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</si>
  <si>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</si>
  <si>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</si>
  <si>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</si>
  <si>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</si>
  <si>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</si>
  <si>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</si>
  <si>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</si>
  <si>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</si>
  <si>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</si>
  <si>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</si>
  <si>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</si>
  <si>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</si>
  <si>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</si>
  <si>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</si>
  <si>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</si>
  <si>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</si>
  <si>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</si>
  <si>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</si>
  <si>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</si>
  <si>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</si>
  <si>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</si>
  <si>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</si>
  <si>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</si>
  <si>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</si>
  <si>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</si>
  <si>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</si>
  <si>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</si>
  <si>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</si>
  <si>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</si>
  <si>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</si>
  <si>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</si>
  <si>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</si>
  <si>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</si>
  <si>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</si>
  <si>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</si>
  <si>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</si>
  <si>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</si>
  <si>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</si>
  <si>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</si>
  <si>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</si>
  <si>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</si>
  <si>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</si>
  <si>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</si>
  <si>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</si>
  <si>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</si>
  <si>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</si>
  <si>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</si>
  <si>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</si>
  <si>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</si>
  <si>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</si>
  <si>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</si>
  <si>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</si>
  <si>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</si>
  <si>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</si>
  <si>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</si>
  <si>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</si>
  <si>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</si>
  <si>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</si>
  <si>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</si>
  <si>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</si>
  <si>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</si>
  <si>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</si>
  <si>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</si>
  <si>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</si>
  <si>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</si>
  <si>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</si>
  <si>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</si>
  <si>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</si>
  <si>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</si>
  <si>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</si>
  <si>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</si>
  <si>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</si>
  <si>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</si>
  <si>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</si>
  <si>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</si>
  <si>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</si>
  <si>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</si>
  <si>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</si>
  <si>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</si>
  <si>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</si>
  <si>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</si>
  <si>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</si>
  <si>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</si>
  <si>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</si>
  <si>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</si>
  <si>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</si>
  <si>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</si>
  <si>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</si>
  <si>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</si>
  <si>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</si>
  <si>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</si>
  <si>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</si>
  <si>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</si>
  <si>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</si>
  <si>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</si>
  <si>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</si>
  <si>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</si>
  <si>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</si>
  <si>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</si>
  <si>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</si>
  <si>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</si>
  <si>
    <t>Mã</t>
  </si>
  <si>
    <t>Tham
 chiếu</t>
  </si>
  <si>
    <t>Mở 
cửa</t>
  </si>
  <si>
    <t>Đóng
 cửa</t>
  </si>
  <si>
    <t>Cao
nhất</t>
  </si>
  <si>
    <t>Thấp
 nhất</t>
  </si>
  <si>
    <t>Trung
 bình</t>
  </si>
  <si>
    <t>Thay đổi giá</t>
  </si>
  <si>
    <t>GD khớp lệnh</t>
  </si>
  <si>
    <t>GD thỏa thuận</t>
  </si>
  <si>
    <t>Tổng giao dịch</t>
  </si>
  <si>
    <t>Vốn hóa
 thị trường</t>
  </si>
  <si>
    <t>+/-</t>
  </si>
  <si>
    <t>%</t>
  </si>
  <si>
    <t>KL</t>
  </si>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</sst>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3">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 numFmtId="211" formatCode="#,##0.0"/>
  </numFmts>
  <fonts count="119">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0"/>
      <color rgb="FFFF000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sz val="10"/>
      <color theme="1"/>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i/>
      <sz val="10"/>
      <color rgb="FFFF0000"/>
      <name val="Times New Roman"/>
      <family val="1"/>
    </font>
    <font>
      <b/>
      <sz val="9"/>
      <color indexed="9"/>
      <name val="Arial"/>
      <family val="2"/>
    </font>
    <font>
      <sz val="9"/>
      <color indexed="8"/>
      <name val="Arial"/>
      <family val="2"/>
    </font>
    <font>
      <u/>
      <sz val="10"/>
      <color indexed="12"/>
      <name val="Arial"/>
      <family val="2"/>
    </font>
    <font>
      <sz val="10"/>
      <color indexed="10"/>
      <name val="Arial"/>
      <family val="2"/>
    </font>
    <font>
      <sz val="10"/>
      <color indexed="12"/>
      <name val="Arial"/>
      <family val="2"/>
    </font>
  </fonts>
  <fills count="4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indexed="30"/>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dashed">
        <color indexed="9"/>
      </left>
      <right style="dashed">
        <color indexed="9"/>
      </right>
      <top style="dotted">
        <color indexed="9"/>
      </top>
      <bottom style="dotted">
        <color indexed="9"/>
      </bottom>
      <diagonal/>
    </border>
    <border>
      <left style="dashed">
        <color indexed="9"/>
      </left>
      <right style="dotted">
        <color indexed="9"/>
      </right>
      <top style="dotted">
        <color indexed="9"/>
      </top>
      <bottom style="dotted">
        <color indexed="9"/>
      </bottom>
      <diagonal/>
    </border>
    <border>
      <left style="dashed">
        <color indexed="9"/>
      </left>
      <right style="dashed">
        <color indexed="9"/>
      </right>
      <top style="dotted">
        <color indexed="9"/>
      </top>
      <bottom style="dashed">
        <color indexed="9"/>
      </bottom>
      <diagonal/>
    </border>
    <border>
      <left style="dashed">
        <color indexed="9"/>
      </left>
      <right style="dotted">
        <color indexed="9"/>
      </right>
      <top style="dotted">
        <color indexed="9"/>
      </top>
      <bottom style="dashed">
        <color indexed="9"/>
      </bottom>
      <diagonal/>
    </border>
  </borders>
  <cellStyleXfs count="194">
    <xf numFmtId="0" fontId="0" fillId="0" borderId="0"/>
    <xf numFmtId="0" fontId="19" fillId="0" borderId="0"/>
    <xf numFmtId="0" fontId="20" fillId="0" borderId="0" applyFont="0" applyFill="0" applyBorder="0" applyAlignment="0" applyProtection="0"/>
    <xf numFmtId="168" fontId="19" fillId="0" borderId="0" applyFon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64" fontId="22" fillId="0" borderId="0" applyFont="0" applyFill="0" applyBorder="0" applyAlignment="0" applyProtection="0"/>
    <xf numFmtId="9" fontId="23" fillId="0" borderId="0" applyFont="0" applyFill="0" applyBorder="0" applyAlignment="0" applyProtection="0"/>
    <xf numFmtId="6" fontId="24" fillId="0" borderId="0" applyFont="0" applyFill="0" applyBorder="0" applyAlignment="0" applyProtection="0"/>
    <xf numFmtId="0" fontId="18" fillId="0" borderId="0">
      <alignment vertical="center"/>
    </xf>
    <xf numFmtId="0" fontId="25"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16" fillId="0" borderId="0"/>
    <xf numFmtId="0" fontId="14" fillId="0" borderId="0"/>
    <xf numFmtId="0" fontId="19" fillId="0" borderId="0" applyFont="0" applyFill="0" applyBorder="0" applyAlignment="0" applyProtection="0"/>
    <xf numFmtId="0" fontId="27" fillId="0" borderId="0" applyFont="0" applyFill="0" applyBorder="0" applyAlignment="0" applyProtection="0"/>
    <xf numFmtId="169" fontId="28" fillId="0" borderId="0" applyFont="0" applyFill="0" applyBorder="0" applyAlignment="0" applyProtection="0"/>
    <xf numFmtId="170" fontId="19" fillId="0" borderId="0" applyFont="0" applyFill="0" applyBorder="0" applyAlignment="0" applyProtection="0"/>
    <xf numFmtId="0" fontId="27" fillId="0" borderId="0" applyFont="0" applyFill="0" applyBorder="0" applyAlignment="0" applyProtection="0"/>
    <xf numFmtId="171" fontId="28" fillId="0" borderId="0" applyFont="0" applyFill="0" applyBorder="0" applyAlignment="0" applyProtection="0"/>
    <xf numFmtId="0" fontId="29" fillId="0" borderId="0">
      <alignment horizontal="center" wrapText="1"/>
      <protection locked="0"/>
    </xf>
    <xf numFmtId="0" fontId="19" fillId="0" borderId="0" applyFont="0" applyFill="0" applyBorder="0" applyAlignment="0" applyProtection="0"/>
    <xf numFmtId="0" fontId="27" fillId="0" borderId="0" applyFont="0" applyFill="0" applyBorder="0" applyAlignment="0" applyProtection="0"/>
    <xf numFmtId="172" fontId="28" fillId="0" borderId="0" applyFont="0" applyFill="0" applyBorder="0" applyAlignment="0" applyProtection="0"/>
    <xf numFmtId="173" fontId="19" fillId="0" borderId="0" applyFont="0" applyFill="0" applyBorder="0" applyAlignment="0" applyProtection="0"/>
    <xf numFmtId="0" fontId="27" fillId="0" borderId="0" applyFont="0" applyFill="0" applyBorder="0" applyAlignment="0" applyProtection="0"/>
    <xf numFmtId="174" fontId="28" fillId="0" borderId="0" applyFont="0" applyFill="0" applyBorder="0" applyAlignment="0" applyProtection="0"/>
    <xf numFmtId="0" fontId="27" fillId="0" borderId="0"/>
    <xf numFmtId="0" fontId="30" fillId="0" borderId="0"/>
    <xf numFmtId="0" fontId="27" fillId="0" borderId="0"/>
    <xf numFmtId="37" fontId="31" fillId="0" borderId="0"/>
    <xf numFmtId="175" fontId="19" fillId="0" borderId="0" applyFill="0" applyBorder="0" applyAlignment="0"/>
    <xf numFmtId="0" fontId="32" fillId="0" borderId="0"/>
    <xf numFmtId="1" fontId="33" fillId="0" borderId="1" applyBorder="0"/>
    <xf numFmtId="43" fontId="4" fillId="0" borderId="0" applyFont="0" applyFill="0" applyBorder="0" applyAlignment="0" applyProtection="0"/>
    <xf numFmtId="43" fontId="7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6" fillId="0" borderId="0"/>
    <xf numFmtId="177" fontId="34" fillId="0" borderId="0"/>
    <xf numFmtId="3" fontId="19" fillId="0" borderId="0" applyFont="0" applyFill="0" applyBorder="0" applyAlignment="0" applyProtection="0"/>
    <xf numFmtId="0" fontId="35" fillId="0" borderId="0" applyNumberFormat="0" applyAlignment="0">
      <alignment horizontal="left"/>
    </xf>
    <xf numFmtId="0" fontId="36" fillId="0" borderId="0" applyNumberFormat="0" applyAlignment="0"/>
    <xf numFmtId="178" fontId="37" fillId="0" borderId="0" applyFont="0" applyFill="0" applyBorder="0" applyAlignment="0" applyProtection="0"/>
    <xf numFmtId="179" fontId="19" fillId="0" borderId="0" applyFont="0" applyFill="0" applyBorder="0" applyAlignment="0" applyProtection="0"/>
    <xf numFmtId="180" fontId="19" fillId="0" borderId="0"/>
    <xf numFmtId="0"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xf numFmtId="0" fontId="38" fillId="0" borderId="0" applyNumberFormat="0" applyAlignment="0">
      <alignment horizontal="left"/>
    </xf>
    <xf numFmtId="184" fontId="14" fillId="0" borderId="0" applyFont="0" applyFill="0" applyBorder="0" applyAlignment="0" applyProtection="0"/>
    <xf numFmtId="2" fontId="19" fillId="0" borderId="0" applyFont="0" applyFill="0" applyBorder="0" applyAlignment="0" applyProtection="0"/>
    <xf numFmtId="185" fontId="14" fillId="0" borderId="2" applyFont="0" applyFill="0" applyBorder="0" applyProtection="0"/>
    <xf numFmtId="38" fontId="39" fillId="2" borderId="0" applyNumberFormat="0" applyBorder="0" applyAlignment="0" applyProtection="0"/>
    <xf numFmtId="0" fontId="40" fillId="0" borderId="0">
      <alignment horizontal="left"/>
    </xf>
    <xf numFmtId="0" fontId="41" fillId="0" borderId="3" applyNumberFormat="0" applyAlignment="0" applyProtection="0">
      <alignment horizontal="left" vertical="center"/>
    </xf>
    <xf numFmtId="0" fontId="41" fillId="0" borderId="4">
      <alignment horizontal="left" vertical="center"/>
    </xf>
    <xf numFmtId="14" fontId="42" fillId="3" borderId="5">
      <alignment horizontal="center" vertical="center" wrapText="1"/>
    </xf>
    <xf numFmtId="186" fontId="43" fillId="0" borderId="0">
      <protection locked="0"/>
    </xf>
    <xf numFmtId="186" fontId="43" fillId="0" borderId="0">
      <protection locked="0"/>
    </xf>
    <xf numFmtId="10" fontId="39" fillId="4" borderId="6" applyNumberFormat="0" applyBorder="0" applyAlignment="0" applyProtection="0"/>
    <xf numFmtId="175" fontId="44" fillId="5" borderId="0"/>
    <xf numFmtId="175" fontId="44" fillId="6" borderId="0"/>
    <xf numFmtId="164" fontId="19" fillId="0" borderId="0" applyFont="0" applyFill="0" applyBorder="0" applyAlignment="0" applyProtection="0"/>
    <xf numFmtId="165" fontId="19" fillId="0" borderId="0" applyFont="0" applyFill="0" applyBorder="0" applyAlignment="0" applyProtection="0"/>
    <xf numFmtId="0" fontId="45" fillId="0" borderId="5"/>
    <xf numFmtId="187" fontId="46" fillId="0" borderId="7"/>
    <xf numFmtId="188" fontId="19" fillId="0" borderId="0" applyFont="0" applyFill="0" applyBorder="0" applyAlignment="0" applyProtection="0"/>
    <xf numFmtId="189" fontId="19" fillId="0" borderId="0" applyFont="0" applyFill="0" applyBorder="0" applyAlignment="0" applyProtection="0"/>
    <xf numFmtId="190" fontId="47" fillId="0" borderId="0" applyFont="0" applyFill="0" applyBorder="0" applyAlignment="0" applyProtection="0"/>
    <xf numFmtId="191" fontId="47" fillId="0" borderId="0" applyFont="0" applyFill="0" applyBorder="0" applyAlignment="0" applyProtection="0"/>
    <xf numFmtId="0" fontId="48" fillId="0" borderId="0" applyNumberFormat="0" applyFont="0" applyFill="0" applyAlignment="0"/>
    <xf numFmtId="0" fontId="37" fillId="0" borderId="6"/>
    <xf numFmtId="0" fontId="16" fillId="0" borderId="0"/>
    <xf numFmtId="37" fontId="49" fillId="0" borderId="0"/>
    <xf numFmtId="0" fontId="50" fillId="0" borderId="6" applyNumberFormat="0" applyFont="0" applyFill="0" applyBorder="0" applyAlignment="0">
      <alignment horizontal="center"/>
    </xf>
    <xf numFmtId="192" fontId="51" fillId="0" borderId="0"/>
    <xf numFmtId="0" fontId="72" fillId="0" borderId="0"/>
    <xf numFmtId="0" fontId="72" fillId="0" borderId="0"/>
    <xf numFmtId="0" fontId="72" fillId="0" borderId="0"/>
    <xf numFmtId="0" fontId="72" fillId="0" borderId="0"/>
    <xf numFmtId="0" fontId="14" fillId="0" borderId="0"/>
    <xf numFmtId="0" fontId="14" fillId="0" borderId="0"/>
    <xf numFmtId="193" fontId="47" fillId="0" borderId="0" applyFont="0" applyFill="0" applyBorder="0" applyAlignment="0" applyProtection="0"/>
    <xf numFmtId="194" fontId="47" fillId="0" borderId="0" applyFont="0" applyFill="0" applyBorder="0" applyAlignment="0" applyProtection="0"/>
    <xf numFmtId="0" fontId="19" fillId="0" borderId="0" applyFont="0" applyFill="0" applyBorder="0" applyAlignment="0" applyProtection="0"/>
    <xf numFmtId="0" fontId="16" fillId="0" borderId="0"/>
    <xf numFmtId="14" fontId="29" fillId="0" borderId="0">
      <alignment horizontal="center" wrapText="1"/>
      <protection locked="0"/>
    </xf>
    <xf numFmtId="9" fontId="4" fillId="0" borderId="0" applyFont="0" applyFill="0" applyBorder="0" applyAlignment="0" applyProtection="0"/>
    <xf numFmtId="195" fontId="19" fillId="0" borderId="0" applyFont="0" applyFill="0" applyBorder="0" applyAlignment="0" applyProtection="0"/>
    <xf numFmtId="10" fontId="19" fillId="0" borderId="0" applyFont="0" applyFill="0" applyBorder="0" applyAlignment="0" applyProtection="0"/>
    <xf numFmtId="9" fontId="4" fillId="0" borderId="0" applyFont="0" applyFill="0" applyBorder="0" applyAlignment="0" applyProtection="0"/>
    <xf numFmtId="9" fontId="52" fillId="0" borderId="8" applyNumberFormat="0" applyBorder="0"/>
    <xf numFmtId="5" fontId="53" fillId="0" borderId="0"/>
    <xf numFmtId="0" fontId="52" fillId="0" borderId="0" applyNumberFormat="0" applyFont="0" applyFill="0" applyBorder="0" applyAlignment="0" applyProtection="0">
      <alignment horizontal="left"/>
    </xf>
    <xf numFmtId="196" fontId="19" fillId="0" borderId="0" applyNumberFormat="0" applyFill="0" applyBorder="0" applyAlignment="0" applyProtection="0">
      <alignment horizontal="left"/>
    </xf>
    <xf numFmtId="197" fontId="54" fillId="0" borderId="0" applyFont="0" applyFill="0" applyBorder="0" applyAlignment="0" applyProtection="0"/>
    <xf numFmtId="0" fontId="52" fillId="0" borderId="0" applyFont="0" applyFill="0" applyBorder="0" applyAlignment="0" applyProtection="0"/>
    <xf numFmtId="198" fontId="37" fillId="0" borderId="0" applyFont="0" applyFill="0" applyBorder="0" applyAlignment="0" applyProtection="0"/>
    <xf numFmtId="0" fontId="45" fillId="0" borderId="0"/>
    <xf numFmtId="40" fontId="55" fillId="0" borderId="0" applyBorder="0">
      <alignment horizontal="right"/>
    </xf>
    <xf numFmtId="199" fontId="37" fillId="0" borderId="9">
      <alignment horizontal="right" vertical="center"/>
    </xf>
    <xf numFmtId="200" fontId="37" fillId="0" borderId="9">
      <alignment horizontal="center"/>
    </xf>
    <xf numFmtId="3" fontId="56" fillId="0" borderId="10" applyNumberFormat="0" applyBorder="0" applyAlignment="0"/>
    <xf numFmtId="0" fontId="57" fillId="0" borderId="0" applyFill="0" applyBorder="0" applyProtection="0">
      <alignment horizontal="left" vertical="top"/>
    </xf>
    <xf numFmtId="190" fontId="37" fillId="0" borderId="0"/>
    <xf numFmtId="201" fontId="37" fillId="0" borderId="6"/>
    <xf numFmtId="0" fontId="58" fillId="7" borderId="6">
      <alignment horizontal="left" vertical="center"/>
    </xf>
    <xf numFmtId="5" fontId="59" fillId="0" borderId="11">
      <alignment horizontal="left" vertical="top"/>
    </xf>
    <xf numFmtId="5" fontId="26" fillId="0" borderId="12">
      <alignment horizontal="left" vertical="top"/>
    </xf>
    <xf numFmtId="0" fontId="60" fillId="0" borderId="12">
      <alignment horizontal="left" vertical="center"/>
    </xf>
    <xf numFmtId="202" fontId="19" fillId="0" borderId="0" applyFont="0" applyFill="0" applyBorder="0" applyAlignment="0" applyProtection="0"/>
    <xf numFmtId="203" fontId="19" fillId="0" borderId="0" applyFont="0" applyFill="0" applyBorder="0" applyAlignment="0" applyProtection="0"/>
    <xf numFmtId="0" fontId="62" fillId="0" borderId="0">
      <alignment vertical="center"/>
    </xf>
    <xf numFmtId="42" fontId="61" fillId="0" borderId="0" applyFont="0" applyFill="0" applyBorder="0" applyAlignment="0" applyProtection="0"/>
    <xf numFmtId="44" fontId="61" fillId="0" borderId="0" applyFont="0" applyFill="0" applyBorder="0" applyAlignment="0" applyProtection="0"/>
    <xf numFmtId="0" fontId="61" fillId="0" borderId="0"/>
    <xf numFmtId="0" fontId="69" fillId="0" borderId="0" applyFont="0" applyFill="0" applyBorder="0" applyAlignment="0" applyProtection="0"/>
    <xf numFmtId="0" fontId="69" fillId="0" borderId="0" applyFont="0" applyFill="0" applyBorder="0" applyAlignment="0" applyProtection="0"/>
    <xf numFmtId="0" fontId="18" fillId="0" borderId="0">
      <alignment vertical="center"/>
    </xf>
    <xf numFmtId="40" fontId="63" fillId="0" borderId="0" applyFont="0" applyFill="0" applyBorder="0" applyAlignment="0" applyProtection="0"/>
    <xf numFmtId="38"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9" fontId="64" fillId="0" borderId="0" applyBorder="0" applyAlignment="0" applyProtection="0"/>
    <xf numFmtId="0" fontId="65" fillId="0" borderId="0"/>
    <xf numFmtId="0" fontId="66" fillId="0" borderId="0" applyFont="0" applyFill="0" applyBorder="0" applyAlignment="0" applyProtection="0"/>
    <xf numFmtId="0" fontId="66"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0" fontId="67" fillId="0" borderId="0"/>
    <xf numFmtId="0" fontId="48" fillId="0" borderId="0"/>
    <xf numFmtId="164" fontId="22" fillId="0" borderId="0" applyFont="0" applyFill="0" applyBorder="0" applyAlignment="0" applyProtection="0"/>
    <xf numFmtId="165" fontId="22" fillId="0" borderId="0" applyFont="0" applyFill="0" applyBorder="0" applyAlignment="0" applyProtection="0"/>
    <xf numFmtId="204" fontId="19" fillId="0" borderId="0" applyFont="0" applyFill="0" applyBorder="0" applyAlignment="0" applyProtection="0"/>
    <xf numFmtId="205" fontId="19" fillId="0" borderId="0" applyFont="0" applyFill="0" applyBorder="0" applyAlignment="0" applyProtection="0"/>
    <xf numFmtId="0" fontId="68" fillId="0" borderId="0"/>
    <xf numFmtId="188" fontId="22" fillId="0" borderId="0" applyFont="0" applyFill="0" applyBorder="0" applyAlignment="0" applyProtection="0"/>
    <xf numFmtId="206" fontId="24" fillId="0" borderId="0" applyFont="0" applyFill="0" applyBorder="0" applyAlignment="0" applyProtection="0"/>
    <xf numFmtId="189" fontId="22"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0" fontId="19" fillId="0" borderId="0"/>
    <xf numFmtId="0" fontId="3" fillId="0" borderId="0"/>
    <xf numFmtId="0" fontId="83" fillId="0" borderId="0" applyNumberFormat="0" applyFill="0" applyBorder="0" applyAlignment="0" applyProtection="0"/>
    <xf numFmtId="0" fontId="84" fillId="0" borderId="21" applyNumberFormat="0" applyFill="0" applyAlignment="0" applyProtection="0"/>
    <xf numFmtId="0" fontId="85" fillId="0" borderId="22" applyNumberFormat="0" applyFill="0" applyAlignment="0" applyProtection="0"/>
    <xf numFmtId="0" fontId="86" fillId="0" borderId="23" applyNumberFormat="0" applyFill="0" applyAlignment="0" applyProtection="0"/>
    <xf numFmtId="0" fontId="86" fillId="0" borderId="0" applyNumberFormat="0" applyFill="0" applyBorder="0" applyAlignment="0" applyProtection="0"/>
    <xf numFmtId="0" fontId="87" fillId="13" borderId="0" applyNumberFormat="0" applyBorder="0" applyAlignment="0" applyProtection="0"/>
    <xf numFmtId="0" fontId="88" fillId="14" borderId="0" applyNumberFormat="0" applyBorder="0" applyAlignment="0" applyProtection="0"/>
    <xf numFmtId="0" fontId="89" fillId="15" borderId="0" applyNumberFormat="0" applyBorder="0" applyAlignment="0" applyProtection="0"/>
    <xf numFmtId="0" fontId="90" fillId="16" borderId="24" applyNumberFormat="0" applyAlignment="0" applyProtection="0"/>
    <xf numFmtId="0" fontId="91" fillId="17" borderId="25" applyNumberFormat="0" applyAlignment="0" applyProtection="0"/>
    <xf numFmtId="0" fontId="92" fillId="17" borderId="24" applyNumberFormat="0" applyAlignment="0" applyProtection="0"/>
    <xf numFmtId="0" fontId="93" fillId="0" borderId="26" applyNumberFormat="0" applyFill="0" applyAlignment="0" applyProtection="0"/>
    <xf numFmtId="0" fontId="94" fillId="18" borderId="27" applyNumberFormat="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29" applyNumberFormat="0" applyFill="0" applyAlignment="0" applyProtection="0"/>
    <xf numFmtId="0" fontId="9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98" fillId="23" borderId="0" applyNumberFormat="0" applyBorder="0" applyAlignment="0" applyProtection="0"/>
    <xf numFmtId="0" fontId="9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98" fillId="39" borderId="0" applyNumberFormat="0" applyBorder="0" applyAlignment="0" applyProtection="0"/>
    <xf numFmtId="0" fontId="98"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98" fillId="43" borderId="0" applyNumberFormat="0" applyBorder="0" applyAlignment="0" applyProtection="0"/>
    <xf numFmtId="0" fontId="99" fillId="0" borderId="0">
      <alignment vertical="top"/>
    </xf>
    <xf numFmtId="165" fontId="2" fillId="0" borderId="0" applyFont="0" applyFill="0" applyBorder="0" applyAlignment="0" applyProtection="0"/>
    <xf numFmtId="0" fontId="2" fillId="19" borderId="28" applyNumberFormat="0" applyFont="0" applyAlignment="0" applyProtection="0"/>
    <xf numFmtId="0" fontId="1" fillId="0" borderId="0"/>
    <xf numFmtId="43" fontId="19" fillId="0" borderId="0" quotePrefix="1" applyFont="0" applyFill="0" applyBorder="0" applyAlignment="0">
      <protection locked="0"/>
    </xf>
    <xf numFmtId="0" fontId="4" fillId="0" borderId="0"/>
    <xf numFmtId="43" fontId="19" fillId="0" borderId="0" applyFont="0" applyFill="0" applyBorder="0" applyAlignment="0" applyProtection="0"/>
  </cellStyleXfs>
  <cellXfs count="326">
    <xf numFmtId="0" fontId="0" fillId="0" borderId="0" xfId="0"/>
    <xf numFmtId="0" fontId="6" fillId="0" borderId="0" xfId="0" applyFont="1" applyAlignment="1">
      <alignment horizontal="center" vertical="center"/>
    </xf>
    <xf numFmtId="0" fontId="11" fillId="0" borderId="6" xfId="0" applyFont="1" applyBorder="1" applyAlignment="1">
      <alignment horizontal="center" vertical="center" wrapText="1"/>
    </xf>
    <xf numFmtId="3" fontId="11" fillId="0" borderId="6" xfId="0" applyNumberFormat="1" applyFont="1" applyBorder="1" applyAlignment="1">
      <alignment horizontal="center" vertical="center" wrapText="1"/>
    </xf>
    <xf numFmtId="167" fontId="11" fillId="0" borderId="6" xfId="35" applyNumberFormat="1" applyFont="1" applyBorder="1" applyAlignment="1">
      <alignment horizontal="right" vertical="center" wrapText="1"/>
    </xf>
    <xf numFmtId="0" fontId="13" fillId="0" borderId="6" xfId="0" applyFont="1" applyBorder="1" applyAlignment="1">
      <alignment vertical="center" wrapText="1"/>
    </xf>
    <xf numFmtId="0" fontId="15" fillId="0" borderId="0" xfId="83" applyNumberFormat="1" applyFont="1" applyFill="1" applyBorder="1" applyAlignment="1">
      <alignment horizontal="left" vertical="center"/>
    </xf>
    <xf numFmtId="0" fontId="15" fillId="0" borderId="0" xfId="83" applyNumberFormat="1" applyFont="1" applyFill="1" applyBorder="1" applyAlignment="1">
      <alignment horizontal="right" vertical="center"/>
    </xf>
    <xf numFmtId="2" fontId="16" fillId="0" borderId="0" xfId="83" applyNumberFormat="1" applyFont="1" applyFill="1" applyAlignment="1">
      <alignment vertical="center"/>
    </xf>
    <xf numFmtId="0" fontId="15" fillId="0" borderId="0" xfId="0" applyFont="1" applyFill="1" applyAlignment="1">
      <alignment horizontal="right" vertical="center"/>
    </xf>
    <xf numFmtId="0" fontId="16" fillId="0" borderId="0" xfId="0" applyFont="1" applyFill="1" applyAlignment="1">
      <alignment horizontal="right" vertical="center"/>
    </xf>
    <xf numFmtId="2" fontId="16" fillId="0" borderId="0" xfId="83" applyNumberFormat="1" applyFont="1" applyFill="1" applyAlignment="1">
      <alignment horizontal="right" vertical="center"/>
    </xf>
    <xf numFmtId="0" fontId="17" fillId="0" borderId="0" xfId="83" applyNumberFormat="1" applyFont="1" applyFill="1" applyBorder="1" applyAlignment="1">
      <alignment horizontal="left" vertical="center"/>
    </xf>
    <xf numFmtId="0" fontId="17" fillId="0" borderId="0" xfId="83" applyNumberFormat="1" applyFont="1" applyFill="1" applyBorder="1" applyAlignment="1">
      <alignment horizontal="right" vertical="center"/>
    </xf>
    <xf numFmtId="0" fontId="17" fillId="0" borderId="0" xfId="83" applyNumberFormat="1" applyFont="1" applyFill="1" applyAlignment="1">
      <alignment horizontal="left" vertical="center"/>
    </xf>
    <xf numFmtId="0" fontId="17" fillId="0" borderId="0" xfId="0" applyFont="1" applyFill="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3" fontId="11" fillId="0" borderId="0" xfId="0" applyNumberFormat="1" applyFont="1" applyAlignment="1">
      <alignment vertical="center"/>
    </xf>
    <xf numFmtId="0" fontId="6" fillId="0" borderId="0" xfId="0" applyFont="1" applyFill="1" applyAlignment="1">
      <alignment vertical="center"/>
    </xf>
    <xf numFmtId="167" fontId="6" fillId="0" borderId="0" xfId="0" applyNumberFormat="1" applyFont="1" applyAlignment="1">
      <alignment vertical="center"/>
    </xf>
    <xf numFmtId="0" fontId="5" fillId="0" borderId="13" xfId="0" applyFont="1" applyBorder="1" applyAlignment="1">
      <alignment vertical="center" wrapText="1"/>
    </xf>
    <xf numFmtId="0" fontId="7" fillId="0" borderId="0" xfId="0" applyFont="1" applyAlignment="1">
      <alignment vertical="center" wrapText="1"/>
    </xf>
    <xf numFmtId="0" fontId="11" fillId="0" borderId="0" xfId="0" applyFont="1" applyFill="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2" fontId="16" fillId="0" borderId="0" xfId="83" applyNumberFormat="1" applyFont="1" applyFill="1" applyBorder="1" applyAlignment="1">
      <alignment vertical="center"/>
    </xf>
    <xf numFmtId="2" fontId="16" fillId="0" borderId="0" xfId="83" applyNumberFormat="1" applyFont="1" applyFill="1" applyBorder="1" applyAlignment="1">
      <alignment horizontal="right" vertical="center"/>
    </xf>
    <xf numFmtId="3" fontId="15" fillId="0" borderId="0" xfId="83" applyNumberFormat="1" applyFont="1" applyFill="1" applyBorder="1" applyAlignment="1">
      <alignment vertical="center"/>
    </xf>
    <xf numFmtId="0" fontId="16" fillId="0" borderId="0" xfId="0" applyFont="1" applyFill="1" applyBorder="1" applyAlignment="1">
      <alignment vertical="center"/>
    </xf>
    <xf numFmtId="3" fontId="15" fillId="0" borderId="0" xfId="0" applyNumberFormat="1" applyFont="1" applyFill="1" applyBorder="1" applyAlignment="1">
      <alignment vertical="center"/>
    </xf>
    <xf numFmtId="3" fontId="16" fillId="0" borderId="0" xfId="83" applyNumberFormat="1" applyFont="1" applyFill="1" applyBorder="1" applyAlignment="1">
      <alignment vertical="center"/>
    </xf>
    <xf numFmtId="0" fontId="11" fillId="0" borderId="6" xfId="0" applyFont="1" applyBorder="1" applyAlignment="1">
      <alignment vertical="center" wrapText="1"/>
    </xf>
    <xf numFmtId="0" fontId="11" fillId="0" borderId="9" xfId="0" applyFont="1" applyBorder="1" applyAlignment="1">
      <alignment vertical="center" wrapText="1"/>
    </xf>
    <xf numFmtId="0" fontId="13" fillId="0" borderId="6" xfId="0" applyFont="1" applyBorder="1" applyAlignment="1">
      <alignment horizontal="center" vertical="center" wrapText="1"/>
    </xf>
    <xf numFmtId="0" fontId="9" fillId="0" borderId="0" xfId="0" applyFont="1" applyAlignment="1">
      <alignment vertical="center"/>
    </xf>
    <xf numFmtId="3" fontId="6" fillId="0" borderId="0" xfId="0" applyNumberFormat="1" applyFont="1" applyAlignment="1">
      <alignment vertical="center"/>
    </xf>
    <xf numFmtId="0" fontId="11" fillId="0" borderId="0" xfId="0" applyFont="1" applyAlignment="1">
      <alignment vertical="center"/>
    </xf>
    <xf numFmtId="3" fontId="6" fillId="0" borderId="0" xfId="0" applyNumberFormat="1" applyFont="1" applyBorder="1" applyAlignment="1">
      <alignment vertical="center"/>
    </xf>
    <xf numFmtId="0" fontId="5" fillId="0" borderId="13" xfId="0" applyFont="1" applyBorder="1" applyAlignment="1">
      <alignment vertical="center"/>
    </xf>
    <xf numFmtId="167" fontId="13" fillId="0" borderId="6" xfId="35" applyNumberFormat="1" applyFont="1" applyBorder="1" applyAlignment="1">
      <alignment horizontal="right" vertical="center" wrapText="1"/>
    </xf>
    <xf numFmtId="0" fontId="7" fillId="0" borderId="0" xfId="0" applyFont="1" applyAlignment="1">
      <alignment horizontal="center" vertical="center"/>
    </xf>
    <xf numFmtId="0" fontId="6" fillId="0" borderId="0" xfId="0" applyFont="1" applyAlignment="1" applyProtection="1">
      <alignment vertical="center" wrapText="1"/>
      <protection hidden="1"/>
    </xf>
    <xf numFmtId="0" fontId="13" fillId="0" borderId="0" xfId="0" applyFont="1" applyAlignment="1" applyProtection="1">
      <alignment vertical="center" wrapText="1"/>
      <protection hidden="1"/>
    </xf>
    <xf numFmtId="0" fontId="13" fillId="0" borderId="0" xfId="0" applyFont="1" applyAlignment="1">
      <alignment vertical="center" wrapText="1"/>
    </xf>
    <xf numFmtId="3" fontId="13" fillId="0" borderId="0" xfId="0" applyNumberFormat="1" applyFont="1" applyAlignment="1">
      <alignment vertical="center"/>
    </xf>
    <xf numFmtId="0" fontId="11" fillId="0" borderId="0" xfId="0" applyFont="1" applyAlignment="1" applyProtection="1">
      <alignment vertical="center" wrapText="1"/>
      <protection hidden="1"/>
    </xf>
    <xf numFmtId="0" fontId="11"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3" fillId="10" borderId="0" xfId="0" applyFont="1" applyFill="1"/>
    <xf numFmtId="0" fontId="6" fillId="10" borderId="0" xfId="80" applyFont="1" applyFill="1" applyAlignment="1"/>
    <xf numFmtId="0" fontId="11" fillId="10" borderId="0" xfId="80" applyFont="1" applyFill="1" applyAlignment="1"/>
    <xf numFmtId="0" fontId="4" fillId="10" borderId="0" xfId="80" applyFont="1" applyFill="1"/>
    <xf numFmtId="0" fontId="11" fillId="10" borderId="0" xfId="80" applyFont="1" applyFill="1" applyAlignment="1">
      <alignment horizontal="center" vertical="center"/>
    </xf>
    <xf numFmtId="0" fontId="73" fillId="10" borderId="0" xfId="0" applyFont="1" applyFill="1" applyAlignment="1">
      <alignment vertical="center"/>
    </xf>
    <xf numFmtId="0" fontId="4" fillId="10" borderId="0" xfId="80" applyFont="1" applyFill="1" applyAlignment="1">
      <alignment vertical="center"/>
    </xf>
    <xf numFmtId="0" fontId="18" fillId="10" borderId="0" xfId="80" applyFont="1" applyFill="1"/>
    <xf numFmtId="0" fontId="18" fillId="10" borderId="0" xfId="80" applyFont="1" applyFill="1" applyAlignment="1">
      <alignment vertical="center"/>
    </xf>
    <xf numFmtId="167" fontId="17" fillId="10" borderId="0" xfId="37" applyNumberFormat="1" applyFont="1" applyFill="1" applyAlignment="1">
      <alignment horizontal="center" vertical="center"/>
    </xf>
    <xf numFmtId="2" fontId="18" fillId="10" borderId="0" xfId="83" applyNumberFormat="1" applyFont="1" applyFill="1" applyAlignment="1">
      <alignment vertical="center"/>
    </xf>
    <xf numFmtId="167" fontId="18" fillId="10" borderId="0" xfId="37" applyNumberFormat="1" applyFont="1" applyFill="1" applyAlignment="1">
      <alignment horizontal="center" vertical="center"/>
    </xf>
    <xf numFmtId="43" fontId="6" fillId="10" borderId="0" xfId="35" applyFont="1" applyFill="1" applyAlignment="1"/>
    <xf numFmtId="43" fontId="73" fillId="10" borderId="0" xfId="35" applyFont="1" applyFill="1"/>
    <xf numFmtId="43" fontId="4" fillId="10" borderId="0" xfId="35" applyFont="1" applyFill="1" applyAlignment="1">
      <alignment vertical="center"/>
    </xf>
    <xf numFmtId="43" fontId="4" fillId="10" borderId="0" xfId="35" applyFont="1" applyFill="1"/>
    <xf numFmtId="43" fontId="11" fillId="10" borderId="0" xfId="35" applyFont="1" applyFill="1" applyAlignment="1">
      <alignment horizontal="center" vertical="center"/>
    </xf>
    <xf numFmtId="0" fontId="18" fillId="0" borderId="0" xfId="0" applyFont="1" applyAlignment="1"/>
    <xf numFmtId="0" fontId="17" fillId="10" borderId="0" xfId="80" applyFont="1" applyFill="1" applyAlignment="1">
      <alignment horizontal="center"/>
    </xf>
    <xf numFmtId="0" fontId="17" fillId="10" borderId="0" xfId="80" applyFont="1" applyFill="1" applyAlignment="1"/>
    <xf numFmtId="0" fontId="6" fillId="10" borderId="0" xfId="80" applyNumberFormat="1" applyFont="1" applyFill="1" applyAlignment="1"/>
    <xf numFmtId="14" fontId="6" fillId="10" borderId="0" xfId="80" applyNumberFormat="1" applyFont="1" applyFill="1" applyAlignment="1"/>
    <xf numFmtId="14" fontId="73" fillId="10" borderId="0" xfId="0" applyNumberFormat="1" applyFont="1" applyFill="1"/>
    <xf numFmtId="43" fontId="0" fillId="10" borderId="0" xfId="35" applyFont="1" applyFill="1"/>
    <xf numFmtId="14" fontId="4" fillId="10" borderId="0" xfId="80" applyNumberFormat="1" applyFont="1" applyFill="1"/>
    <xf numFmtId="0" fontId="17" fillId="10" borderId="13" xfId="83" applyFont="1" applyFill="1" applyBorder="1" applyAlignment="1">
      <alignment horizontal="left" vertical="center"/>
    </xf>
    <xf numFmtId="0" fontId="76" fillId="10" borderId="0" xfId="80" applyFont="1" applyFill="1"/>
    <xf numFmtId="167" fontId="0" fillId="10" borderId="0" xfId="80" applyNumberFormat="1" applyFont="1" applyFill="1"/>
    <xf numFmtId="0" fontId="17" fillId="10" borderId="0" xfId="83" applyFont="1" applyFill="1" applyAlignment="1">
      <alignment horizontal="left" vertical="center"/>
    </xf>
    <xf numFmtId="0" fontId="17" fillId="10" borderId="0" xfId="80" applyFont="1" applyFill="1" applyAlignment="1">
      <alignment horizontal="right" vertical="center"/>
    </xf>
    <xf numFmtId="0" fontId="17" fillId="10" borderId="0" xfId="80" applyFont="1" applyFill="1" applyAlignment="1">
      <alignment vertical="center"/>
    </xf>
    <xf numFmtId="0" fontId="17"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0" fillId="10" borderId="0" xfId="80" applyFont="1" applyFill="1" applyAlignment="1"/>
    <xf numFmtId="0" fontId="77" fillId="10" borderId="0" xfId="80" applyFont="1" applyFill="1" applyAlignment="1">
      <alignment horizontal="center"/>
    </xf>
    <xf numFmtId="0" fontId="70" fillId="10" borderId="0" xfId="80" applyFont="1" applyFill="1" applyAlignment="1">
      <alignment horizontal="center"/>
    </xf>
    <xf numFmtId="167" fontId="70" fillId="10" borderId="0" xfId="37" applyNumberFormat="1" applyFont="1" applyFill="1" applyAlignment="1">
      <alignment horizontal="center"/>
    </xf>
    <xf numFmtId="43" fontId="70" fillId="10" borderId="0" xfId="35" applyFont="1" applyFill="1" applyAlignment="1">
      <alignment horizontal="center"/>
    </xf>
    <xf numFmtId="0" fontId="17" fillId="10" borderId="0" xfId="80" applyFont="1" applyFill="1" applyAlignment="1">
      <alignment wrapText="1"/>
    </xf>
    <xf numFmtId="0" fontId="18" fillId="10" borderId="0" xfId="80" applyFont="1" applyFill="1" applyAlignment="1">
      <alignment horizontal="right" vertical="center"/>
    </xf>
    <xf numFmtId="0" fontId="18" fillId="10" borderId="0" xfId="80" applyFont="1" applyFill="1" applyAlignment="1">
      <alignment horizontal="center" vertical="center"/>
    </xf>
    <xf numFmtId="0" fontId="18"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7" fillId="10" borderId="0" xfId="80" applyNumberFormat="1" applyFont="1" applyFill="1" applyAlignment="1">
      <alignment vertical="center" wrapText="1"/>
    </xf>
    <xf numFmtId="0" fontId="17" fillId="10" borderId="0" xfId="80" applyFont="1" applyFill="1" applyAlignment="1">
      <alignment vertical="top" wrapText="1"/>
    </xf>
    <xf numFmtId="0" fontId="0" fillId="10" borderId="0" xfId="80" applyFont="1" applyFill="1" applyAlignment="1">
      <alignment vertical="center"/>
    </xf>
    <xf numFmtId="0" fontId="18" fillId="10" borderId="0" xfId="80" applyFont="1" applyFill="1" applyAlignment="1">
      <alignment horizontal="center"/>
    </xf>
    <xf numFmtId="0" fontId="18" fillId="10" borderId="0" xfId="80" applyFont="1" applyFill="1" applyAlignment="1">
      <alignment vertical="top" wrapText="1"/>
    </xf>
    <xf numFmtId="3" fontId="17" fillId="10" borderId="0" xfId="80" applyNumberFormat="1" applyFont="1" applyFill="1" applyAlignment="1">
      <alignment horizontal="left" vertical="top" wrapText="1"/>
    </xf>
    <xf numFmtId="0" fontId="0" fillId="10" borderId="0" xfId="80" applyFont="1" applyFill="1"/>
    <xf numFmtId="0" fontId="17" fillId="10" borderId="0" xfId="80" applyFont="1" applyFill="1" applyAlignment="1">
      <alignment horizontal="left" vertical="top" wrapText="1"/>
    </xf>
    <xf numFmtId="167" fontId="78" fillId="0" borderId="0" xfId="37" applyNumberFormat="1" applyFont="1" applyFill="1" applyAlignment="1">
      <alignment horizontal="right" wrapText="1"/>
    </xf>
    <xf numFmtId="14" fontId="0" fillId="10" borderId="0" xfId="80" applyNumberFormat="1" applyFont="1" applyFill="1"/>
    <xf numFmtId="43" fontId="70" fillId="10" borderId="0" xfId="35" applyFont="1" applyFill="1" applyAlignment="1">
      <alignment horizontal="center" vertical="center"/>
    </xf>
    <xf numFmtId="0" fontId="70"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5" fillId="10" borderId="6" xfId="80" applyFont="1" applyFill="1" applyBorder="1" applyAlignment="1">
      <alignment horizontal="center" vertical="center" wrapText="1"/>
    </xf>
    <xf numFmtId="0" fontId="16" fillId="10" borderId="4" xfId="80" applyFont="1" applyFill="1" applyBorder="1" applyAlignment="1">
      <alignment horizontal="left" vertical="center" wrapText="1"/>
    </xf>
    <xf numFmtId="0" fontId="16" fillId="10" borderId="6" xfId="80" applyFont="1" applyFill="1" applyBorder="1" applyAlignment="1">
      <alignment horizontal="center" vertical="center" wrapText="1"/>
    </xf>
    <xf numFmtId="167" fontId="16" fillId="10" borderId="6" xfId="37" applyNumberFormat="1" applyFont="1" applyFill="1" applyBorder="1" applyAlignment="1">
      <alignment horizontal="center" vertical="center" wrapText="1"/>
    </xf>
    <xf numFmtId="0" fontId="16" fillId="10" borderId="9" xfId="80" applyFont="1" applyFill="1" applyBorder="1" applyAlignment="1">
      <alignment horizontal="center" vertical="center" wrapText="1"/>
    </xf>
    <xf numFmtId="0" fontId="16" fillId="0" borderId="6" xfId="80" applyFont="1" applyFill="1" applyBorder="1" applyAlignment="1">
      <alignment horizontal="center" vertical="center" wrapText="1"/>
    </xf>
    <xf numFmtId="0" fontId="16" fillId="0" borderId="9" xfId="80" applyFont="1" applyFill="1" applyBorder="1" applyAlignment="1">
      <alignment horizontal="center" vertical="center" wrapText="1"/>
    </xf>
    <xf numFmtId="167" fontId="16" fillId="0" borderId="6" xfId="36" applyNumberFormat="1" applyFont="1" applyFill="1" applyBorder="1" applyAlignment="1">
      <alignment horizontal="right" vertical="center" wrapText="1"/>
    </xf>
    <xf numFmtId="0" fontId="81" fillId="0" borderId="9" xfId="80" applyFont="1" applyFill="1" applyBorder="1" applyAlignment="1">
      <alignment vertical="center" wrapText="1"/>
    </xf>
    <xf numFmtId="0" fontId="16" fillId="0" borderId="9" xfId="80" applyFont="1" applyFill="1" applyBorder="1" applyAlignment="1">
      <alignment horizontal="center" vertical="justify" wrapText="1"/>
    </xf>
    <xf numFmtId="0" fontId="16" fillId="0" borderId="11" xfId="80" applyFont="1" applyFill="1" applyBorder="1" applyAlignment="1">
      <alignment horizontal="center" vertical="center" wrapText="1"/>
    </xf>
    <xf numFmtId="0" fontId="16" fillId="0" borderId="4" xfId="80" applyFont="1" applyFill="1" applyBorder="1" applyAlignment="1">
      <alignment horizontal="left" vertical="center" wrapText="1"/>
    </xf>
    <xf numFmtId="0" fontId="16" fillId="0" borderId="1" xfId="80" applyFont="1" applyFill="1" applyBorder="1" applyAlignment="1">
      <alignment horizontal="center" vertical="center" wrapText="1"/>
    </xf>
    <xf numFmtId="0" fontId="16" fillId="0" borderId="9" xfId="146" applyFont="1" applyFill="1" applyBorder="1" applyAlignment="1">
      <alignment horizontal="center" vertical="justify" wrapText="1"/>
    </xf>
    <xf numFmtId="0" fontId="81" fillId="0" borderId="4" xfId="146" applyFont="1" applyFill="1" applyBorder="1" applyAlignment="1">
      <alignment horizontal="left" vertical="center" wrapText="1"/>
    </xf>
    <xf numFmtId="0" fontId="15" fillId="0" borderId="6" xfId="80" applyFont="1" applyFill="1" applyBorder="1" applyAlignment="1">
      <alignment horizontal="center" vertical="center" wrapText="1"/>
    </xf>
    <xf numFmtId="10" fontId="16" fillId="0" borderId="6" xfId="93" applyNumberFormat="1" applyFont="1" applyFill="1" applyBorder="1" applyAlignment="1">
      <alignment horizontal="right" vertical="center" wrapText="1"/>
    </xf>
    <xf numFmtId="0" fontId="18" fillId="0" borderId="0" xfId="80" applyFont="1" applyFill="1" applyBorder="1" applyAlignment="1">
      <alignment horizontal="center" vertical="justify" wrapText="1"/>
    </xf>
    <xf numFmtId="0" fontId="71" fillId="0" borderId="0" xfId="80" applyFont="1" applyFill="1" applyBorder="1" applyAlignment="1">
      <alignment horizontal="left" vertical="center" wrapText="1"/>
    </xf>
    <xf numFmtId="167" fontId="18" fillId="0" borderId="0" xfId="36" applyNumberFormat="1" applyFont="1" applyFill="1" applyBorder="1" applyAlignment="1">
      <alignment horizontal="right" vertical="center" wrapText="1"/>
    </xf>
    <xf numFmtId="207" fontId="17" fillId="0" borderId="0" xfId="83" applyNumberFormat="1" applyFont="1" applyFill="1" applyAlignment="1">
      <alignment vertical="center" wrapText="1"/>
    </xf>
    <xf numFmtId="167" fontId="71" fillId="0" borderId="0" xfId="37" applyNumberFormat="1" applyFont="1" applyFill="1" applyBorder="1" applyAlignment="1">
      <alignmen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2" fontId="17" fillId="0" borderId="0" xfId="83" applyNumberFormat="1" applyFont="1" applyFill="1" applyAlignment="1">
      <alignment horizontal="center" vertical="center"/>
    </xf>
    <xf numFmtId="167" fontId="17" fillId="0" borderId="0" xfId="37" applyNumberFormat="1" applyFont="1" applyFill="1" applyAlignment="1">
      <alignment horizontal="center" vertical="center"/>
    </xf>
    <xf numFmtId="2" fontId="18" fillId="0" borderId="0" xfId="83" applyNumberFormat="1" applyFont="1" applyFill="1" applyAlignment="1">
      <alignment vertical="center"/>
    </xf>
    <xf numFmtId="167" fontId="18" fillId="0" borderId="0" xfId="37" applyNumberFormat="1" applyFont="1" applyFill="1" applyAlignment="1">
      <alignment horizontal="center" vertical="center"/>
    </xf>
    <xf numFmtId="167" fontId="82" fillId="0" borderId="6" xfId="36" applyNumberFormat="1" applyFont="1" applyFill="1" applyBorder="1" applyAlignment="1">
      <alignment horizontal="right" vertical="center" wrapText="1"/>
    </xf>
    <xf numFmtId="4" fontId="16" fillId="0" borderId="6" xfId="36" applyNumberFormat="1" applyFont="1" applyFill="1" applyBorder="1" applyAlignment="1">
      <alignment horizontal="right" vertical="center" wrapText="1"/>
    </xf>
    <xf numFmtId="0" fontId="17" fillId="10" borderId="0" xfId="0" applyFont="1" applyFill="1" applyAlignment="1">
      <alignment horizontal="left"/>
    </xf>
    <xf numFmtId="0" fontId="17" fillId="0" borderId="0" xfId="0" applyFont="1" applyFill="1" applyAlignment="1">
      <alignment horizontal="left" vertical="center"/>
    </xf>
    <xf numFmtId="167" fontId="0" fillId="10" borderId="0" xfId="0" applyNumberFormat="1" applyFont="1" applyFill="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43" fontId="81" fillId="0" borderId="6" xfId="35" applyFont="1" applyFill="1" applyBorder="1" applyAlignment="1">
      <alignment horizontal="right" vertical="center" wrapText="1"/>
    </xf>
    <xf numFmtId="167" fontId="16" fillId="10" borderId="6" xfId="35" applyNumberFormat="1" applyFont="1" applyFill="1" applyBorder="1" applyAlignment="1">
      <alignment horizontal="right" vertical="center" wrapText="1"/>
    </xf>
    <xf numFmtId="167" fontId="16" fillId="0" borderId="6" xfId="35" applyNumberFormat="1" applyFont="1" applyFill="1" applyBorder="1" applyAlignment="1">
      <alignment horizontal="right" vertical="center" wrapText="1"/>
    </xf>
    <xf numFmtId="167" fontId="81" fillId="0" borderId="6" xfId="35" applyNumberFormat="1" applyFont="1" applyFill="1" applyBorder="1" applyAlignment="1">
      <alignment horizontal="right" vertical="center" wrapText="1"/>
    </xf>
    <xf numFmtId="167" fontId="16" fillId="0" borderId="4" xfId="35" applyNumberFormat="1" applyFont="1" applyFill="1" applyBorder="1" applyAlignment="1">
      <alignment horizontal="left" vertical="center" wrapText="1"/>
    </xf>
    <xf numFmtId="0" fontId="16" fillId="0" borderId="0" xfId="80" applyFont="1" applyFill="1" applyBorder="1" applyAlignment="1">
      <alignment horizontal="center" vertical="center" wrapText="1"/>
    </xf>
    <xf numFmtId="0" fontId="16" fillId="0" borderId="0" xfId="80" applyFont="1" applyFill="1" applyBorder="1" applyAlignment="1">
      <alignment horizontal="center" vertical="justify" wrapText="1"/>
    </xf>
    <xf numFmtId="0" fontId="81" fillId="0" borderId="0" xfId="80" applyFont="1" applyFill="1" applyBorder="1" applyAlignment="1">
      <alignment horizontal="left" vertical="center" wrapText="1"/>
    </xf>
    <xf numFmtId="167" fontId="82" fillId="0" borderId="0" xfId="36" applyNumberFormat="1" applyFont="1" applyFill="1" applyBorder="1" applyAlignment="1">
      <alignment horizontal="right" vertical="center" wrapText="1"/>
    </xf>
    <xf numFmtId="167" fontId="16" fillId="0" borderId="0" xfId="36" applyNumberFormat="1" applyFont="1" applyFill="1" applyBorder="1" applyAlignment="1">
      <alignment horizontal="right" vertical="center" wrapText="1"/>
    </xf>
    <xf numFmtId="0" fontId="17" fillId="0" borderId="0" xfId="79" applyFont="1"/>
    <xf numFmtId="0" fontId="18" fillId="0" borderId="0" xfId="79" applyFont="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17" fillId="0" borderId="0" xfId="0" applyFont="1" applyFill="1" applyAlignment="1">
      <alignment horizontal="left" vertical="center"/>
    </xf>
    <xf numFmtId="0" fontId="17" fillId="10" borderId="14" xfId="83" applyNumberFormat="1" applyFont="1" applyFill="1" applyBorder="1" applyAlignment="1">
      <alignment horizontal="left" vertical="center"/>
    </xf>
    <xf numFmtId="167" fontId="82" fillId="0" borderId="6" xfId="35" applyNumberFormat="1" applyFont="1" applyFill="1" applyBorder="1" applyAlignment="1">
      <alignment horizontal="right" vertical="center" wrapText="1"/>
    </xf>
    <xf numFmtId="37" fontId="16" fillId="0" borderId="6" xfId="36" applyNumberFormat="1" applyFont="1" applyFill="1" applyBorder="1" applyAlignment="1">
      <alignment horizontal="right" vertical="center" wrapText="1"/>
    </xf>
    <xf numFmtId="166" fontId="18" fillId="10" borderId="0" xfId="0" applyNumberFormat="1" applyFont="1" applyFill="1"/>
    <xf numFmtId="0" fontId="102" fillId="10" borderId="0" xfId="80" applyFont="1" applyFill="1"/>
    <xf numFmtId="0" fontId="103" fillId="10" borderId="0" xfId="80" applyFont="1" applyFill="1"/>
    <xf numFmtId="167" fontId="103" fillId="10" borderId="0" xfId="35" applyNumberFormat="1" applyFont="1" applyFill="1"/>
    <xf numFmtId="167" fontId="103" fillId="10" borderId="0" xfId="80" applyNumberFormat="1" applyFont="1" applyFill="1"/>
    <xf numFmtId="165" fontId="103" fillId="10" borderId="0" xfId="80" applyNumberFormat="1" applyFont="1" applyFill="1"/>
    <xf numFmtId="0" fontId="103" fillId="10" borderId="0" xfId="0" applyFont="1" applyFill="1" applyBorder="1"/>
    <xf numFmtId="43" fontId="103" fillId="10" borderId="0" xfId="80" applyNumberFormat="1" applyFont="1" applyFill="1" applyBorder="1"/>
    <xf numFmtId="4" fontId="103" fillId="10" borderId="0" xfId="0" applyNumberFormat="1" applyFont="1" applyFill="1"/>
    <xf numFmtId="0" fontId="103" fillId="10" borderId="0" xfId="0" applyFont="1" applyFill="1"/>
    <xf numFmtId="43" fontId="104" fillId="12" borderId="0" xfId="35" applyFont="1" applyFill="1" applyBorder="1" applyAlignment="1" applyProtection="1">
      <alignment vertical="center"/>
    </xf>
    <xf numFmtId="3" fontId="103" fillId="10" borderId="0" xfId="0" applyNumberFormat="1" applyFont="1" applyFill="1"/>
    <xf numFmtId="166" fontId="103" fillId="10" borderId="0" xfId="0" applyNumberFormat="1" applyFont="1" applyFill="1"/>
    <xf numFmtId="43" fontId="105" fillId="0" borderId="0" xfId="35" applyFont="1" applyFill="1" applyBorder="1"/>
    <xf numFmtId="166" fontId="106" fillId="0" borderId="0" xfId="0" applyNumberFormat="1" applyFont="1" applyFill="1" applyBorder="1"/>
    <xf numFmtId="166" fontId="103" fillId="10" borderId="0" xfId="0" applyNumberFormat="1" applyFont="1" applyFill="1" applyBorder="1"/>
    <xf numFmtId="43" fontId="107" fillId="12" borderId="0" xfId="38" applyNumberFormat="1" applyFont="1" applyFill="1" applyBorder="1" applyAlignment="1" applyProtection="1">
      <alignment vertical="center"/>
    </xf>
    <xf numFmtId="167" fontId="103" fillId="10" borderId="0" xfId="80" applyNumberFormat="1" applyFont="1" applyFill="1" applyBorder="1"/>
    <xf numFmtId="0" fontId="15" fillId="44" borderId="11" xfId="80" applyFont="1" applyFill="1" applyBorder="1" applyAlignment="1">
      <alignment horizontal="center" vertical="center" wrapText="1"/>
    </xf>
    <xf numFmtId="167" fontId="15" fillId="44" borderId="11" xfId="37" applyNumberFormat="1" applyFont="1" applyFill="1" applyBorder="1" applyAlignment="1">
      <alignment horizontal="center" vertical="center" wrapText="1"/>
    </xf>
    <xf numFmtId="0" fontId="15" fillId="44" borderId="1" xfId="80" applyFont="1" applyFill="1" applyBorder="1" applyAlignment="1">
      <alignment horizontal="center" vertical="center" wrapText="1"/>
    </xf>
    <xf numFmtId="0" fontId="15" fillId="44" borderId="15" xfId="80" applyFont="1" applyFill="1" applyBorder="1" applyAlignment="1">
      <alignment horizontal="center" vertical="center" wrapText="1"/>
    </xf>
    <xf numFmtId="0" fontId="15" fillId="44" borderId="13" xfId="80" applyFont="1" applyFill="1" applyBorder="1" applyAlignment="1">
      <alignment horizontal="center" vertical="center" wrapText="1"/>
    </xf>
    <xf numFmtId="0" fontId="15" fillId="44" borderId="16" xfId="80" applyFont="1" applyFill="1" applyBorder="1" applyAlignment="1">
      <alignment horizontal="center" vertical="center" wrapText="1"/>
    </xf>
    <xf numFmtId="14" fontId="15" fillId="44" borderId="1" xfId="37" applyNumberFormat="1" applyFont="1" applyFill="1" applyBorder="1" applyAlignment="1">
      <alignment horizontal="center" vertical="center" wrapText="1"/>
    </xf>
    <xf numFmtId="167" fontId="108" fillId="10" borderId="0" xfId="80" applyNumberFormat="1" applyFont="1" applyFill="1"/>
    <xf numFmtId="167" fontId="108" fillId="10" borderId="6" xfId="36" applyNumberFormat="1" applyFont="1" applyFill="1" applyBorder="1" applyAlignment="1">
      <alignment horizontal="right" vertical="center" wrapText="1"/>
    </xf>
    <xf numFmtId="14" fontId="108" fillId="11" borderId="0" xfId="80" applyNumberFormat="1" applyFont="1" applyFill="1"/>
    <xf numFmtId="167" fontId="109" fillId="9" borderId="20" xfId="35" applyNumberFormat="1" applyFont="1" applyFill="1" applyBorder="1" applyAlignment="1" applyProtection="1">
      <alignment vertical="center"/>
    </xf>
    <xf numFmtId="167" fontId="110" fillId="0" borderId="20" xfId="35" applyNumberFormat="1" applyFont="1" applyFill="1" applyBorder="1" applyProtection="1">
      <protection locked="0"/>
    </xf>
    <xf numFmtId="167" fontId="109" fillId="12" borderId="20" xfId="35" applyNumberFormat="1" applyFont="1" applyFill="1" applyBorder="1" applyAlignment="1" applyProtection="1">
      <alignment vertical="center"/>
    </xf>
    <xf numFmtId="43" fontId="109" fillId="9" borderId="20" xfId="35" applyNumberFormat="1" applyFont="1" applyFill="1" applyBorder="1" applyAlignment="1" applyProtection="1">
      <alignment vertical="center"/>
    </xf>
    <xf numFmtId="167" fontId="109" fillId="12" borderId="14" xfId="35" applyNumberFormat="1" applyFont="1" applyFill="1" applyBorder="1" applyAlignment="1" applyProtection="1">
      <alignment vertical="center"/>
    </xf>
    <xf numFmtId="43" fontId="109" fillId="12" borderId="0" xfId="35" applyFont="1" applyFill="1" applyBorder="1" applyAlignment="1" applyProtection="1">
      <alignment vertical="center"/>
    </xf>
    <xf numFmtId="43" fontId="109"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7" fillId="10" borderId="0" xfId="80" applyNumberFormat="1" applyFont="1" applyFill="1" applyAlignment="1">
      <alignment horizontal="center" vertical="top" wrapText="1"/>
    </xf>
    <xf numFmtId="3" fontId="17"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1" fillId="10" borderId="0" xfId="35" applyFont="1" applyFill="1" applyAlignment="1">
      <alignment horizontal="center"/>
    </xf>
    <xf numFmtId="0" fontId="76" fillId="10" borderId="0" xfId="0" applyFont="1" applyFill="1"/>
    <xf numFmtId="14" fontId="76" fillId="10" borderId="0" xfId="80" applyNumberFormat="1" applyFont="1" applyFill="1" applyAlignment="1"/>
    <xf numFmtId="14" fontId="76" fillId="10" borderId="0" xfId="0" applyNumberFormat="1" applyFont="1" applyFill="1"/>
    <xf numFmtId="0" fontId="76" fillId="10" borderId="0" xfId="0" applyFont="1" applyFill="1" applyAlignment="1">
      <alignment vertical="center"/>
    </xf>
    <xf numFmtId="0" fontId="76" fillId="10" borderId="0" xfId="80" applyFont="1" applyFill="1" applyAlignment="1">
      <alignment vertical="center"/>
    </xf>
    <xf numFmtId="14" fontId="76" fillId="10" borderId="0" xfId="80" applyNumberFormat="1" applyFont="1" applyFill="1"/>
    <xf numFmtId="0" fontId="76" fillId="10" borderId="0" xfId="80" applyFont="1" applyFill="1" applyAlignment="1">
      <alignment horizontal="center" vertical="center"/>
    </xf>
    <xf numFmtId="0" fontId="112" fillId="10" borderId="0" xfId="80" applyFont="1" applyFill="1"/>
    <xf numFmtId="165" fontId="112" fillId="10" borderId="0" xfId="80" applyNumberFormat="1" applyFont="1" applyFill="1"/>
    <xf numFmtId="0" fontId="112" fillId="10" borderId="0" xfId="0" applyFont="1" applyFill="1" applyBorder="1"/>
    <xf numFmtId="43" fontId="112" fillId="10" borderId="0" xfId="80" applyNumberFormat="1" applyFont="1" applyFill="1" applyBorder="1"/>
    <xf numFmtId="0" fontId="112" fillId="10" borderId="0" xfId="0" applyFont="1" applyFill="1"/>
    <xf numFmtId="166" fontId="76" fillId="10" borderId="0" xfId="0" applyNumberFormat="1" applyFont="1" applyFill="1"/>
    <xf numFmtId="0" fontId="75" fillId="0" borderId="0" xfId="83" applyNumberFormat="1" applyFont="1" applyFill="1" applyBorder="1" applyAlignment="1">
      <alignment horizontal="left" vertical="center"/>
    </xf>
    <xf numFmtId="0" fontId="75" fillId="0" borderId="0" xfId="0" applyFont="1" applyFill="1" applyAlignment="1">
      <alignment horizontal="left" vertical="center"/>
    </xf>
    <xf numFmtId="2" fontId="76" fillId="10" borderId="0" xfId="83" applyNumberFormat="1" applyFont="1" applyFill="1" applyAlignment="1">
      <alignment vertical="center"/>
    </xf>
    <xf numFmtId="43" fontId="76" fillId="10" borderId="0" xfId="37" applyFont="1" applyFill="1" applyAlignment="1">
      <alignment vertical="center"/>
    </xf>
    <xf numFmtId="0" fontId="75" fillId="10" borderId="0" xfId="0" applyFont="1" applyFill="1" applyAlignment="1">
      <alignment horizontal="left"/>
    </xf>
    <xf numFmtId="0" fontId="16" fillId="0" borderId="4" xfId="80" applyFont="1" applyFill="1" applyBorder="1" applyAlignment="1">
      <alignment horizontal="left" vertical="center" wrapText="1"/>
    </xf>
    <xf numFmtId="0" fontId="17" fillId="0" borderId="0" xfId="0" applyFont="1" applyFill="1" applyAlignment="1">
      <alignment horizontal="left" vertical="center"/>
    </xf>
    <xf numFmtId="0" fontId="17" fillId="0" borderId="0" xfId="192" applyNumberFormat="1" applyFont="1" applyFill="1" applyAlignment="1">
      <alignment horizontal="left" vertical="center"/>
    </xf>
    <xf numFmtId="0" fontId="17" fillId="0" borderId="0" xfId="193" applyNumberFormat="1" applyFont="1" applyFill="1" applyBorder="1" applyAlignment="1">
      <alignment horizontal="left" vertical="center"/>
    </xf>
    <xf numFmtId="0" fontId="18" fillId="10" borderId="0" xfId="0" applyFont="1" applyFill="1"/>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7" fillId="10" borderId="0" xfId="83" applyFont="1" applyFill="1" applyAlignment="1">
      <alignment vertical="center"/>
    </xf>
    <xf numFmtId="0" fontId="74" fillId="0" borderId="0" xfId="192" applyNumberFormat="1" applyFont="1" applyFill="1" applyAlignment="1">
      <alignment vertical="center"/>
    </xf>
    <xf numFmtId="209" fontId="18" fillId="10" borderId="0" xfId="80" applyNumberFormat="1" applyFont="1" applyFill="1" applyAlignment="1">
      <alignment horizontal="left" vertical="top" wrapText="1"/>
    </xf>
    <xf numFmtId="210" fontId="113" fillId="0" borderId="6" xfId="35" applyNumberFormat="1" applyFont="1" applyFill="1" applyBorder="1" applyAlignment="1">
      <alignment horizontal="right" vertical="center" wrapText="1"/>
    </xf>
    <xf numFmtId="210" fontId="16" fillId="0" borderId="6" xfId="35" applyNumberFormat="1" applyFont="1" applyFill="1" applyBorder="1" applyAlignment="1">
      <alignment horizontal="right" vertical="center" wrapText="1"/>
    </xf>
    <xf numFmtId="210" fontId="81" fillId="0" borderId="6" xfId="35" applyNumberFormat="1" applyFont="1" applyFill="1" applyBorder="1" applyAlignment="1">
      <alignment horizontal="right" vertical="center" wrapText="1"/>
    </xf>
    <xf numFmtId="210" fontId="82" fillId="0" borderId="30" xfId="35" applyNumberFormat="1" applyFont="1" applyBorder="1" applyAlignment="1">
      <alignment horizontal="right" vertical="center"/>
    </xf>
    <xf numFmtId="167" fontId="101" fillId="0" borderId="6" xfId="36" applyNumberFormat="1" applyFont="1" applyFill="1" applyBorder="1" applyAlignment="1">
      <alignment horizontal="right" vertical="center" wrapText="1"/>
    </xf>
    <xf numFmtId="0" fontId="114" fillId="45" borderId="33" xfId="0" quotePrefix="1" applyFont="1" applyFill="1" applyBorder="1" applyAlignment="1">
      <alignment horizontal="center" vertical="center"/>
    </xf>
    <xf numFmtId="0" fontId="114" fillId="45" borderId="33" xfId="0" applyFont="1" applyFill="1" applyBorder="1" applyAlignment="1">
      <alignment horizontal="center" vertical="center"/>
    </xf>
    <xf numFmtId="0" fontId="115" fillId="0" borderId="0" xfId="0" applyFont="1" applyFill="1" applyAlignment="1">
      <alignment horizontal="center"/>
    </xf>
    <xf numFmtId="14" fontId="115" fillId="0" borderId="0" xfId="0" applyNumberFormat="1" applyFont="1" applyFill="1"/>
    <xf numFmtId="0" fontId="116" fillId="0" borderId="0" xfId="0" applyFont="1" applyFill="1" applyAlignment="1">
      <alignment horizontal="center"/>
    </xf>
    <xf numFmtId="3" fontId="117" fillId="0" borderId="0" xfId="0" applyNumberFormat="1" applyFont="1" applyFill="1" applyAlignment="1">
      <alignment horizontal="right"/>
    </xf>
    <xf numFmtId="4" fontId="117" fillId="0" borderId="0" xfId="0" applyNumberFormat="1" applyFont="1" applyFill="1" applyAlignment="1">
      <alignment horizontal="right"/>
    </xf>
    <xf numFmtId="3" fontId="115" fillId="0" borderId="0" xfId="0" applyNumberFormat="1" applyFont="1" applyFill="1" applyAlignment="1">
      <alignment horizontal="right"/>
    </xf>
    <xf numFmtId="3" fontId="118" fillId="0" borderId="0" xfId="0" applyNumberFormat="1" applyFont="1" applyFill="1" applyAlignment="1">
      <alignment horizontal="right"/>
    </xf>
    <xf numFmtId="4" fontId="118" fillId="0" borderId="0" xfId="0" applyNumberFormat="1" applyFont="1" applyFill="1" applyAlignment="1">
      <alignment horizontal="right"/>
    </xf>
    <xf numFmtId="43" fontId="0" fillId="0" borderId="0" xfId="0" applyNumberFormat="1"/>
    <xf numFmtId="211" fontId="115" fillId="0" borderId="0" xfId="0" applyNumberFormat="1" applyFont="1" applyFill="1" applyAlignment="1">
      <alignment horizontal="right"/>
    </xf>
    <xf numFmtId="43" fontId="0" fillId="11" borderId="0" xfId="0" applyNumberFormat="1" applyFill="1"/>
    <xf numFmtId="0" fontId="71" fillId="0" borderId="0" xfId="0" applyFont="1" applyAlignment="1">
      <alignment horizontal="left" wrapText="1"/>
    </xf>
    <xf numFmtId="0" fontId="71" fillId="0" borderId="0" xfId="0" applyFont="1" applyAlignment="1">
      <alignment horizontal="left" vertical="top" wrapText="1"/>
    </xf>
    <xf numFmtId="0" fontId="17" fillId="10" borderId="0" xfId="0" applyFont="1" applyFill="1" applyAlignment="1">
      <alignment horizontal="left"/>
    </xf>
    <xf numFmtId="0" fontId="17" fillId="0" borderId="0" xfId="0" applyFont="1" applyFill="1" applyAlignment="1">
      <alignment horizontal="left" vertical="center"/>
    </xf>
    <xf numFmtId="208" fontId="18" fillId="10" borderId="0" xfId="80" applyNumberFormat="1" applyFont="1" applyFill="1" applyAlignment="1">
      <alignment horizontal="left" vertical="top" wrapText="1"/>
    </xf>
    <xf numFmtId="0" fontId="16" fillId="0" borderId="9" xfId="80" applyFont="1" applyFill="1" applyBorder="1" applyAlignment="1">
      <alignment horizontal="left" vertical="center" wrapText="1"/>
    </xf>
    <xf numFmtId="0" fontId="16" fillId="0" borderId="4" xfId="80" applyFont="1" applyFill="1" applyBorder="1" applyAlignment="1">
      <alignment horizontal="left" vertical="center" wrapText="1"/>
    </xf>
    <xf numFmtId="0" fontId="16" fillId="0" borderId="19" xfId="80" applyFont="1" applyFill="1" applyBorder="1" applyAlignment="1">
      <alignment horizontal="left" vertical="center" wrapText="1"/>
    </xf>
    <xf numFmtId="0" fontId="81" fillId="0" borderId="4" xfId="80" applyFont="1" applyFill="1" applyBorder="1" applyAlignment="1">
      <alignment vertical="center" wrapText="1"/>
    </xf>
    <xf numFmtId="0" fontId="81" fillId="0" borderId="19" xfId="80" applyFont="1" applyFill="1" applyBorder="1" applyAlignment="1">
      <alignment vertical="center" wrapText="1"/>
    </xf>
    <xf numFmtId="0" fontId="16" fillId="0" borderId="9" xfId="146" applyFont="1" applyFill="1" applyBorder="1" applyAlignment="1">
      <alignment horizontal="left" vertical="center" wrapText="1"/>
    </xf>
    <xf numFmtId="0" fontId="16" fillId="0" borderId="4" xfId="146" applyFont="1" applyFill="1" applyBorder="1" applyAlignment="1">
      <alignment horizontal="left" vertical="center" wrapText="1"/>
    </xf>
    <xf numFmtId="0" fontId="16" fillId="0" borderId="19" xfId="146" applyFont="1" applyFill="1" applyBorder="1" applyAlignment="1">
      <alignment horizontal="left" vertical="center" wrapText="1"/>
    </xf>
    <xf numFmtId="0" fontId="81" fillId="0" borderId="4" xfId="80" applyFont="1" applyFill="1" applyBorder="1" applyAlignment="1">
      <alignment horizontal="left" vertical="center" wrapText="1"/>
    </xf>
    <xf numFmtId="0" fontId="81" fillId="0" borderId="19" xfId="80" applyFont="1" applyFill="1" applyBorder="1" applyAlignment="1">
      <alignment horizontal="left" vertical="center" wrapText="1"/>
    </xf>
    <xf numFmtId="0" fontId="15" fillId="0" borderId="9" xfId="146" applyFont="1" applyFill="1" applyBorder="1" applyAlignment="1">
      <alignment horizontal="lef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17" fillId="0" borderId="0" xfId="83" applyFont="1" applyFill="1" applyAlignment="1">
      <alignment horizontal="center" vertical="center"/>
    </xf>
    <xf numFmtId="207" fontId="17" fillId="0" borderId="0" xfId="83" applyNumberFormat="1" applyFont="1" applyFill="1" applyAlignment="1">
      <alignment horizontal="left" vertical="center" wrapText="1"/>
    </xf>
    <xf numFmtId="0" fontId="71" fillId="0" borderId="0" xfId="83" applyFont="1" applyFill="1" applyBorder="1" applyAlignment="1">
      <alignment horizontal="center" vertical="center" wrapText="1"/>
    </xf>
    <xf numFmtId="167" fontId="71" fillId="0" borderId="0" xfId="37" applyNumberFormat="1" applyFont="1" applyFill="1" applyBorder="1" applyAlignment="1">
      <alignment horizontal="left" vertical="center" wrapText="1"/>
    </xf>
    <xf numFmtId="0" fontId="16" fillId="0" borderId="11" xfId="80" applyFont="1" applyFill="1" applyBorder="1" applyAlignment="1">
      <alignment horizontal="center" vertical="center" wrapText="1"/>
    </xf>
    <xf numFmtId="0" fontId="16" fillId="0" borderId="12" xfId="80" applyFont="1" applyFill="1" applyBorder="1" applyAlignment="1">
      <alignment horizontal="center" vertical="center" wrapText="1"/>
    </xf>
    <xf numFmtId="0" fontId="16" fillId="0" borderId="1" xfId="80" applyFont="1" applyFill="1" applyBorder="1" applyAlignment="1">
      <alignment horizontal="center" vertical="center" wrapText="1"/>
    </xf>
    <xf numFmtId="0" fontId="15" fillId="0" borderId="9" xfId="80" applyFont="1" applyFill="1" applyBorder="1" applyAlignment="1">
      <alignment horizontal="left" vertical="center" wrapText="1"/>
    </xf>
    <xf numFmtId="0" fontId="15" fillId="44" borderId="17" xfId="80" applyFont="1" applyFill="1" applyBorder="1" applyAlignment="1">
      <alignment horizontal="center" vertical="center" wrapText="1"/>
    </xf>
    <xf numFmtId="0" fontId="15" fillId="44" borderId="14" xfId="80" applyFont="1" applyFill="1" applyBorder="1" applyAlignment="1">
      <alignment horizontal="center" vertical="center" wrapText="1"/>
    </xf>
    <xf numFmtId="0" fontId="15" fillId="44" borderId="18" xfId="80" applyFont="1" applyFill="1" applyBorder="1" applyAlignment="1">
      <alignment horizontal="center" vertical="center" wrapText="1"/>
    </xf>
    <xf numFmtId="0" fontId="16" fillId="10" borderId="9" xfId="80" applyFont="1" applyFill="1" applyBorder="1" applyAlignment="1">
      <alignment horizontal="left" vertical="center" wrapText="1"/>
    </xf>
    <xf numFmtId="0" fontId="16" fillId="10" borderId="4" xfId="80" applyFont="1" applyFill="1" applyBorder="1" applyAlignment="1">
      <alignment horizontal="left" vertical="center" wrapText="1"/>
    </xf>
    <xf numFmtId="0" fontId="16" fillId="10" borderId="19" xfId="80" applyFont="1" applyFill="1" applyBorder="1" applyAlignment="1">
      <alignment horizontal="left" vertical="center" wrapText="1"/>
    </xf>
    <xf numFmtId="0" fontId="81" fillId="10" borderId="4" xfId="80" applyFont="1" applyFill="1" applyBorder="1" applyAlignment="1">
      <alignment horizontal="left" vertical="center" wrapText="1"/>
    </xf>
    <xf numFmtId="0" fontId="81" fillId="10" borderId="19" xfId="80" applyFont="1" applyFill="1" applyBorder="1" applyAlignment="1">
      <alignment horizontal="left" vertical="center" wrapText="1"/>
    </xf>
    <xf numFmtId="14" fontId="100" fillId="11" borderId="0" xfId="80" applyNumberFormat="1" applyFont="1" applyFill="1" applyAlignment="1">
      <alignment horizontal="center" wrapText="1"/>
    </xf>
    <xf numFmtId="0" fontId="79" fillId="10" borderId="0" xfId="80" applyFont="1" applyFill="1" applyAlignment="1">
      <alignment horizontal="right" wrapText="1"/>
    </xf>
    <xf numFmtId="0" fontId="80" fillId="10" borderId="0" xfId="80" applyFont="1" applyFill="1" applyAlignment="1">
      <alignment horizontal="right" vertical="center" wrapText="1"/>
    </xf>
    <xf numFmtId="0" fontId="17" fillId="10" borderId="0" xfId="80" applyFont="1" applyFill="1" applyAlignment="1">
      <alignment horizontal="center" wrapText="1"/>
    </xf>
    <xf numFmtId="3" fontId="17" fillId="0" borderId="0" xfId="80" applyNumberFormat="1" applyFont="1" applyFill="1" applyAlignment="1">
      <alignment horizontal="left" vertical="center" wrapText="1"/>
    </xf>
    <xf numFmtId="3" fontId="18" fillId="10" borderId="0" xfId="80" applyNumberFormat="1" applyFont="1" applyFill="1" applyAlignment="1">
      <alignment horizontal="left" vertical="center" wrapText="1"/>
    </xf>
    <xf numFmtId="14" fontId="17" fillId="10" borderId="0" xfId="80" applyNumberFormat="1" applyFont="1" applyFill="1" applyAlignment="1">
      <alignment horizontal="left" vertical="top" wrapText="1"/>
    </xf>
    <xf numFmtId="43" fontId="114" fillId="45" borderId="31" xfId="35" applyFont="1" applyFill="1" applyBorder="1" applyAlignment="1">
      <alignment horizontal="center" vertical="center" wrapText="1"/>
    </xf>
    <xf numFmtId="43" fontId="114" fillId="45" borderId="33" xfId="35" applyFont="1" applyFill="1" applyBorder="1" applyAlignment="1">
      <alignment horizontal="center" vertical="center" wrapText="1"/>
    </xf>
    <xf numFmtId="0" fontId="114" fillId="45" borderId="31" xfId="0" applyFont="1" applyFill="1" applyBorder="1" applyAlignment="1">
      <alignment horizontal="center" vertical="center" wrapText="1"/>
    </xf>
    <xf numFmtId="0" fontId="114" fillId="45" borderId="33" xfId="0" applyFont="1" applyFill="1" applyBorder="1" applyAlignment="1">
      <alignment horizontal="center" vertical="center" wrapText="1"/>
    </xf>
    <xf numFmtId="0" fontId="114" fillId="45" borderId="31" xfId="0" applyFont="1" applyFill="1" applyBorder="1" applyAlignment="1">
      <alignment horizontal="center" vertical="center"/>
    </xf>
    <xf numFmtId="0" fontId="114" fillId="45" borderId="32" xfId="0" applyFont="1" applyFill="1" applyBorder="1" applyAlignment="1">
      <alignment horizontal="center" vertical="center" wrapText="1"/>
    </xf>
    <xf numFmtId="0" fontId="114" fillId="45" borderId="34" xfId="0" applyFont="1" applyFill="1" applyBorder="1" applyAlignment="1">
      <alignment horizontal="center" vertical="center" wrapText="1"/>
    </xf>
    <xf numFmtId="0" fontId="6" fillId="0" borderId="0" xfId="0" quotePrefix="1" applyFont="1" applyAlignment="1">
      <alignment horizontal="left" vertical="center" wrapText="1"/>
    </xf>
    <xf numFmtId="0" fontId="6" fillId="0" borderId="0" xfId="0" applyFont="1" applyAlignment="1">
      <alignment horizontal="left" vertical="center"/>
    </xf>
    <xf numFmtId="0" fontId="6"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center" vertical="center"/>
    </xf>
    <xf numFmtId="0" fontId="11" fillId="0" borderId="9" xfId="0" applyFont="1" applyBorder="1" applyAlignment="1">
      <alignment horizontal="center" vertical="center" wrapText="1"/>
    </xf>
    <xf numFmtId="0" fontId="11" fillId="0" borderId="1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4" xfId="0" applyFont="1" applyBorder="1" applyAlignment="1">
      <alignment horizontal="center" vertical="center" wrapText="1"/>
    </xf>
    <xf numFmtId="0" fontId="0" fillId="11" borderId="0" xfId="0" applyFill="1" applyAlignment="1">
      <alignment horizontal="center"/>
    </xf>
  </cellXfs>
  <cellStyles count="194">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2" xfId="168" builtinId="34" customBuiltin="1"/>
    <cellStyle name="20% - Accent3" xfId="172" builtinId="38" customBuiltin="1"/>
    <cellStyle name="20% - Accent4" xfId="176" builtinId="42" customBuiltin="1"/>
    <cellStyle name="20% - Accent5" xfId="180" builtinId="46" customBuiltin="1"/>
    <cellStyle name="20% - Accent6" xfId="184" builtinId="50" customBuiltin="1"/>
    <cellStyle name="40% - Accent1" xfId="165" builtinId="31" customBuiltin="1"/>
    <cellStyle name="40% - Accent2" xfId="169" builtinId="35" customBuiltin="1"/>
    <cellStyle name="40% - Accent3" xfId="173" builtinId="39" customBuiltin="1"/>
    <cellStyle name="40% - Accent4" xfId="177" builtinId="43" customBuiltin="1"/>
    <cellStyle name="40% - Accent5" xfId="181" builtinId="47" customBuiltin="1"/>
    <cellStyle name="40% - Accent6" xfId="185" builtinId="51" customBuiltin="1"/>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8" xfId="145"/>
    <cellStyle name="Normal_Bao cao tai chinh 280405" xfId="83"/>
    <cellStyle name="Normal1" xfId="84"/>
    <cellStyle name="Note 2" xfId="189"/>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finance.vietstock.vn/FUETCC50-chung-chi-quy-etf-techcom-capital-vnx50.htm" TargetMode="External"/><Relationship Id="rId21" Type="http://schemas.openxmlformats.org/officeDocument/2006/relationships/hyperlink" Target="https://finance.vietstock.vn/FUETCC50-chung-chi-quy-etf-techcom-capital-vnx50.htm" TargetMode="External"/><Relationship Id="rId34" Type="http://schemas.openxmlformats.org/officeDocument/2006/relationships/hyperlink" Target="https://finance.vietstock.vn/FUETCC50-chung-chi-quy-etf-techcom-capital-vnx50.htm" TargetMode="External"/><Relationship Id="rId42" Type="http://schemas.openxmlformats.org/officeDocument/2006/relationships/hyperlink" Target="https://finance.vietstock.vn/FUETCC50-chung-chi-quy-etf-techcom-capital-vnx50.htm" TargetMode="External"/><Relationship Id="rId47" Type="http://schemas.openxmlformats.org/officeDocument/2006/relationships/hyperlink" Target="https://finance.vietstock.vn/FUETCC50-chung-chi-quy-etf-techcom-capital-vnx50.htm" TargetMode="External"/><Relationship Id="rId50" Type="http://schemas.openxmlformats.org/officeDocument/2006/relationships/hyperlink" Target="https://finance.vietstock.vn/FUETCC50-chung-chi-quy-etf-techcom-capital-vnx50.htm" TargetMode="External"/><Relationship Id="rId55" Type="http://schemas.openxmlformats.org/officeDocument/2006/relationships/hyperlink" Target="https://finance.vietstock.vn/FUETCC50-chung-chi-quy-etf-techcom-capital-vnx50.htm" TargetMode="External"/><Relationship Id="rId63" Type="http://schemas.openxmlformats.org/officeDocument/2006/relationships/hyperlink" Target="https://finance.vietstock.vn/FUETCC50-chung-chi-quy-etf-techcom-capital-vnx50.htm" TargetMode="External"/><Relationship Id="rId7" Type="http://schemas.openxmlformats.org/officeDocument/2006/relationships/hyperlink" Target="https://finance.vietstock.vn/FUETCC50-chung-chi-quy-etf-techcom-capital-vnx50.htm" TargetMode="External"/><Relationship Id="rId2" Type="http://schemas.openxmlformats.org/officeDocument/2006/relationships/hyperlink" Target="https://finance.vietstock.vn/FUETCC50-chung-chi-quy-etf-techcom-capital-vnx50.htm" TargetMode="External"/><Relationship Id="rId16" Type="http://schemas.openxmlformats.org/officeDocument/2006/relationships/hyperlink" Target="https://finance.vietstock.vn/FUETCC50-chung-chi-quy-etf-techcom-capital-vnx50.htm" TargetMode="External"/><Relationship Id="rId29" Type="http://schemas.openxmlformats.org/officeDocument/2006/relationships/hyperlink" Target="https://finance.vietstock.vn/FUETCC50-chung-chi-quy-etf-techcom-capital-vnx50.htm" TargetMode="External"/><Relationship Id="rId11" Type="http://schemas.openxmlformats.org/officeDocument/2006/relationships/hyperlink" Target="https://finance.vietstock.vn/FUETCC50-chung-chi-quy-etf-techcom-capital-vnx50.htm" TargetMode="External"/><Relationship Id="rId24" Type="http://schemas.openxmlformats.org/officeDocument/2006/relationships/hyperlink" Target="https://finance.vietstock.vn/FUETCC50-chung-chi-quy-etf-techcom-capital-vnx50.htm" TargetMode="External"/><Relationship Id="rId32" Type="http://schemas.openxmlformats.org/officeDocument/2006/relationships/hyperlink" Target="https://finance.vietstock.vn/FUETCC50-chung-chi-quy-etf-techcom-capital-vnx50.htm" TargetMode="External"/><Relationship Id="rId37" Type="http://schemas.openxmlformats.org/officeDocument/2006/relationships/hyperlink" Target="https://finance.vietstock.vn/FUETCC50-chung-chi-quy-etf-techcom-capital-vnx50.htm" TargetMode="External"/><Relationship Id="rId40" Type="http://schemas.openxmlformats.org/officeDocument/2006/relationships/hyperlink" Target="https://finance.vietstock.vn/FUETCC50-chung-chi-quy-etf-techcom-capital-vnx50.htm" TargetMode="External"/><Relationship Id="rId45" Type="http://schemas.openxmlformats.org/officeDocument/2006/relationships/hyperlink" Target="https://finance.vietstock.vn/FUETCC50-chung-chi-quy-etf-techcom-capital-vnx50.htm" TargetMode="External"/><Relationship Id="rId53" Type="http://schemas.openxmlformats.org/officeDocument/2006/relationships/hyperlink" Target="https://finance.vietstock.vn/FUETCC50-chung-chi-quy-etf-techcom-capital-vnx50.htm" TargetMode="External"/><Relationship Id="rId58" Type="http://schemas.openxmlformats.org/officeDocument/2006/relationships/hyperlink" Target="https://finance.vietstock.vn/FUETCC50-chung-chi-quy-etf-techcom-capital-vnx50.htm" TargetMode="External"/><Relationship Id="rId66" Type="http://schemas.openxmlformats.org/officeDocument/2006/relationships/hyperlink" Target="https://finance.vietstock.vn/FUETCC50-chung-chi-quy-etf-techcom-capital-vnx50.htm" TargetMode="External"/><Relationship Id="rId5" Type="http://schemas.openxmlformats.org/officeDocument/2006/relationships/hyperlink" Target="https://finance.vietstock.vn/FUETCC50-chung-chi-quy-etf-techcom-capital-vnx50.htm" TargetMode="External"/><Relationship Id="rId61" Type="http://schemas.openxmlformats.org/officeDocument/2006/relationships/hyperlink" Target="https://finance.vietstock.vn/FUETCC50-chung-chi-quy-etf-techcom-capital-vnx50.htm" TargetMode="External"/><Relationship Id="rId19" Type="http://schemas.openxmlformats.org/officeDocument/2006/relationships/hyperlink" Target="https://finance.vietstock.vn/FUETCC50-chung-chi-quy-etf-techcom-capital-vnx50.htm" TargetMode="External"/><Relationship Id="rId14" Type="http://schemas.openxmlformats.org/officeDocument/2006/relationships/hyperlink" Target="https://finance.vietstock.vn/FUETCC50-chung-chi-quy-etf-techcom-capital-vnx50.htm" TargetMode="External"/><Relationship Id="rId22" Type="http://schemas.openxmlformats.org/officeDocument/2006/relationships/hyperlink" Target="https://finance.vietstock.vn/FUETCC50-chung-chi-quy-etf-techcom-capital-vnx50.htm" TargetMode="External"/><Relationship Id="rId27" Type="http://schemas.openxmlformats.org/officeDocument/2006/relationships/hyperlink" Target="https://finance.vietstock.vn/FUETCC50-chung-chi-quy-etf-techcom-capital-vnx50.htm" TargetMode="External"/><Relationship Id="rId30" Type="http://schemas.openxmlformats.org/officeDocument/2006/relationships/hyperlink" Target="https://finance.vietstock.vn/FUETCC50-chung-chi-quy-etf-techcom-capital-vnx50.htm" TargetMode="External"/><Relationship Id="rId35" Type="http://schemas.openxmlformats.org/officeDocument/2006/relationships/hyperlink" Target="https://finance.vietstock.vn/FUETCC50-chung-chi-quy-etf-techcom-capital-vnx50.htm" TargetMode="External"/><Relationship Id="rId43" Type="http://schemas.openxmlformats.org/officeDocument/2006/relationships/hyperlink" Target="https://finance.vietstock.vn/FUETCC50-chung-chi-quy-etf-techcom-capital-vnx50.htm" TargetMode="External"/><Relationship Id="rId48" Type="http://schemas.openxmlformats.org/officeDocument/2006/relationships/hyperlink" Target="https://finance.vietstock.vn/FUETCC50-chung-chi-quy-etf-techcom-capital-vnx50.htm" TargetMode="External"/><Relationship Id="rId56" Type="http://schemas.openxmlformats.org/officeDocument/2006/relationships/hyperlink" Target="https://finance.vietstock.vn/FUETCC50-chung-chi-quy-etf-techcom-capital-vnx50.htm" TargetMode="External"/><Relationship Id="rId64" Type="http://schemas.openxmlformats.org/officeDocument/2006/relationships/hyperlink" Target="https://finance.vietstock.vn/FUETCC50-chung-chi-quy-etf-techcom-capital-vnx50.htm" TargetMode="External"/><Relationship Id="rId8" Type="http://schemas.openxmlformats.org/officeDocument/2006/relationships/hyperlink" Target="https://finance.vietstock.vn/FUETCC50-chung-chi-quy-etf-techcom-capital-vnx50.htm" TargetMode="External"/><Relationship Id="rId51" Type="http://schemas.openxmlformats.org/officeDocument/2006/relationships/hyperlink" Target="https://finance.vietstock.vn/FUETCC50-chung-chi-quy-etf-techcom-capital-vnx50.htm" TargetMode="External"/><Relationship Id="rId3" Type="http://schemas.openxmlformats.org/officeDocument/2006/relationships/hyperlink" Target="https://finance.vietstock.vn/FUETCC50-chung-chi-quy-etf-techcom-capital-vnx50.htm" TargetMode="External"/><Relationship Id="rId12" Type="http://schemas.openxmlformats.org/officeDocument/2006/relationships/hyperlink" Target="https://finance.vietstock.vn/FUETCC50-chung-chi-quy-etf-techcom-capital-vnx50.htm" TargetMode="External"/><Relationship Id="rId17" Type="http://schemas.openxmlformats.org/officeDocument/2006/relationships/hyperlink" Target="https://finance.vietstock.vn/FUETCC50-chung-chi-quy-etf-techcom-capital-vnx50.htm" TargetMode="External"/><Relationship Id="rId25" Type="http://schemas.openxmlformats.org/officeDocument/2006/relationships/hyperlink" Target="https://finance.vietstock.vn/FUETCC50-chung-chi-quy-etf-techcom-capital-vnx50.htm" TargetMode="External"/><Relationship Id="rId33" Type="http://schemas.openxmlformats.org/officeDocument/2006/relationships/hyperlink" Target="https://finance.vietstock.vn/FUETCC50-chung-chi-quy-etf-techcom-capital-vnx50.htm" TargetMode="External"/><Relationship Id="rId38" Type="http://schemas.openxmlformats.org/officeDocument/2006/relationships/hyperlink" Target="https://finance.vietstock.vn/FUETCC50-chung-chi-quy-etf-techcom-capital-vnx50.htm" TargetMode="External"/><Relationship Id="rId46" Type="http://schemas.openxmlformats.org/officeDocument/2006/relationships/hyperlink" Target="https://finance.vietstock.vn/FUETCC50-chung-chi-quy-etf-techcom-capital-vnx50.htm" TargetMode="External"/><Relationship Id="rId59" Type="http://schemas.openxmlformats.org/officeDocument/2006/relationships/hyperlink" Target="https://finance.vietstock.vn/FUETCC50-chung-chi-quy-etf-techcom-capital-vnx50.htm" TargetMode="External"/><Relationship Id="rId20" Type="http://schemas.openxmlformats.org/officeDocument/2006/relationships/hyperlink" Target="https://finance.vietstock.vn/FUETCC50-chung-chi-quy-etf-techcom-capital-vnx50.htm" TargetMode="External"/><Relationship Id="rId41" Type="http://schemas.openxmlformats.org/officeDocument/2006/relationships/hyperlink" Target="https://finance.vietstock.vn/FUETCC50-chung-chi-quy-etf-techcom-capital-vnx50.htm" TargetMode="External"/><Relationship Id="rId54" Type="http://schemas.openxmlformats.org/officeDocument/2006/relationships/hyperlink" Target="https://finance.vietstock.vn/FUETCC50-chung-chi-quy-etf-techcom-capital-vnx50.htm" TargetMode="External"/><Relationship Id="rId62" Type="http://schemas.openxmlformats.org/officeDocument/2006/relationships/hyperlink" Target="https://finance.vietstock.vn/FUETCC50-chung-chi-quy-etf-techcom-capital-vnx50.htm" TargetMode="External"/><Relationship Id="rId1" Type="http://schemas.openxmlformats.org/officeDocument/2006/relationships/hyperlink" Target="https://finance.vietstock.vn/FUETCC50-chung-chi-quy-etf-techcom-capital-vnx50.htm" TargetMode="External"/><Relationship Id="rId6" Type="http://schemas.openxmlformats.org/officeDocument/2006/relationships/hyperlink" Target="https://finance.vietstock.vn/FUETCC50-chung-chi-quy-etf-techcom-capital-vnx50.htm" TargetMode="External"/><Relationship Id="rId15" Type="http://schemas.openxmlformats.org/officeDocument/2006/relationships/hyperlink" Target="https://finance.vietstock.vn/FUETCC50-chung-chi-quy-etf-techcom-capital-vnx50.htm" TargetMode="External"/><Relationship Id="rId23" Type="http://schemas.openxmlformats.org/officeDocument/2006/relationships/hyperlink" Target="https://finance.vietstock.vn/FUETCC50-chung-chi-quy-etf-techcom-capital-vnx50.htm" TargetMode="External"/><Relationship Id="rId28" Type="http://schemas.openxmlformats.org/officeDocument/2006/relationships/hyperlink" Target="https://finance.vietstock.vn/FUETCC50-chung-chi-quy-etf-techcom-capital-vnx50.htm" TargetMode="External"/><Relationship Id="rId36" Type="http://schemas.openxmlformats.org/officeDocument/2006/relationships/hyperlink" Target="https://finance.vietstock.vn/FUETCC50-chung-chi-quy-etf-techcom-capital-vnx50.htm" TargetMode="External"/><Relationship Id="rId49" Type="http://schemas.openxmlformats.org/officeDocument/2006/relationships/hyperlink" Target="https://finance.vietstock.vn/FUETCC50-chung-chi-quy-etf-techcom-capital-vnx50.htm" TargetMode="External"/><Relationship Id="rId57" Type="http://schemas.openxmlformats.org/officeDocument/2006/relationships/hyperlink" Target="https://finance.vietstock.vn/FUETCC50-chung-chi-quy-etf-techcom-capital-vnx50.htm" TargetMode="External"/><Relationship Id="rId10" Type="http://schemas.openxmlformats.org/officeDocument/2006/relationships/hyperlink" Target="https://finance.vietstock.vn/FUETCC50-chung-chi-quy-etf-techcom-capital-vnx50.htm" TargetMode="External"/><Relationship Id="rId31" Type="http://schemas.openxmlformats.org/officeDocument/2006/relationships/hyperlink" Target="https://finance.vietstock.vn/FUETCC50-chung-chi-quy-etf-techcom-capital-vnx50.htm" TargetMode="External"/><Relationship Id="rId44" Type="http://schemas.openxmlformats.org/officeDocument/2006/relationships/hyperlink" Target="https://finance.vietstock.vn/FUETCC50-chung-chi-quy-etf-techcom-capital-vnx50.htm" TargetMode="External"/><Relationship Id="rId52" Type="http://schemas.openxmlformats.org/officeDocument/2006/relationships/hyperlink" Target="https://finance.vietstock.vn/FUETCC50-chung-chi-quy-etf-techcom-capital-vnx50.htm" TargetMode="External"/><Relationship Id="rId60" Type="http://schemas.openxmlformats.org/officeDocument/2006/relationships/hyperlink" Target="https://finance.vietstock.vn/FUETCC50-chung-chi-quy-etf-techcom-capital-vnx50.htm" TargetMode="External"/><Relationship Id="rId65" Type="http://schemas.openxmlformats.org/officeDocument/2006/relationships/hyperlink" Target="https://finance.vietstock.vn/FUETCC50-chung-chi-quy-etf-techcom-capital-vnx50.htm" TargetMode="External"/><Relationship Id="rId4" Type="http://schemas.openxmlformats.org/officeDocument/2006/relationships/hyperlink" Target="https://finance.vietstock.vn/FUETCC50-chung-chi-quy-etf-techcom-capital-vnx50.htm" TargetMode="External"/><Relationship Id="rId9" Type="http://schemas.openxmlformats.org/officeDocument/2006/relationships/hyperlink" Target="https://finance.vietstock.vn/FUETCC50-chung-chi-quy-etf-techcom-capital-vnx50.htm" TargetMode="External"/><Relationship Id="rId13" Type="http://schemas.openxmlformats.org/officeDocument/2006/relationships/hyperlink" Target="https://finance.vietstock.vn/FUETCC50-chung-chi-quy-etf-techcom-capital-vnx50.htm" TargetMode="External"/><Relationship Id="rId18" Type="http://schemas.openxmlformats.org/officeDocument/2006/relationships/hyperlink" Target="https://finance.vietstock.vn/FUETCC50-chung-chi-quy-etf-techcom-capital-vnx50.htm" TargetMode="External"/><Relationship Id="rId39" Type="http://schemas.openxmlformats.org/officeDocument/2006/relationships/hyperlink" Target="https://finance.vietstock.vn/FUETCC50-chung-chi-quy-etf-techcom-capital-vnx5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O103"/>
  <sheetViews>
    <sheetView showGridLines="0" tabSelected="1" view="pageBreakPreview" topLeftCell="B57" zoomScaleNormal="100" zoomScaleSheetLayoutView="100" workbookViewId="0">
      <selection activeCell="B75" sqref="B75"/>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7" width="32.7109375" style="93" customWidth="1"/>
    <col min="8" max="8" width="28.140625" style="210" hidden="1" customWidth="1"/>
    <col min="9" max="9" width="24.28515625" style="93" hidden="1" customWidth="1"/>
    <col min="10" max="10" width="25" style="93" hidden="1" customWidth="1"/>
    <col min="11" max="11" width="25" style="216" hidden="1" customWidth="1"/>
    <col min="12" max="12" width="20.5703125" style="93" hidden="1" customWidth="1"/>
    <col min="13" max="13" width="16" style="93" hidden="1" customWidth="1"/>
    <col min="14" max="14" width="4.5703125" style="93" hidden="1" customWidth="1"/>
    <col min="15" max="15" width="9.140625" style="93" customWidth="1"/>
    <col min="16" max="16384" width="9.140625" style="93"/>
  </cols>
  <sheetData>
    <row r="1" spans="2:14" ht="24.75" customHeight="1">
      <c r="B1" s="297" t="s">
        <v>79</v>
      </c>
      <c r="C1" s="297"/>
      <c r="D1" s="297"/>
      <c r="E1" s="297"/>
      <c r="F1" s="297"/>
      <c r="G1" s="297"/>
      <c r="H1" s="100" t="s">
        <v>65</v>
      </c>
      <c r="I1" s="74"/>
      <c r="J1" s="61"/>
      <c r="L1" s="61"/>
      <c r="M1" s="81" t="s">
        <v>66</v>
      </c>
      <c r="N1" s="62" t="s">
        <v>67</v>
      </c>
    </row>
    <row r="2" spans="2:14" ht="25.5" customHeight="1">
      <c r="B2" s="298" t="s">
        <v>80</v>
      </c>
      <c r="C2" s="298"/>
      <c r="D2" s="298"/>
      <c r="E2" s="298"/>
      <c r="F2" s="298"/>
      <c r="G2" s="298"/>
      <c r="I2" s="73" t="s">
        <v>68</v>
      </c>
      <c r="J2" s="82">
        <f>G23</f>
        <v>45817</v>
      </c>
      <c r="K2" s="217"/>
      <c r="L2" s="62" t="s">
        <v>69</v>
      </c>
      <c r="M2" s="62">
        <f>DAY(J2)</f>
        <v>9</v>
      </c>
      <c r="N2" s="62" t="str">
        <f>IF(OR(M2=1,M2=11,M2=21),"st",IF(OR(M2=2,M2=12,M2=22),"nd",IF(OR(M2=3,M2=13,M2=23),"rd","th")))</f>
        <v>th</v>
      </c>
    </row>
    <row r="3" spans="2:14" ht="9.75" customHeight="1">
      <c r="G3" s="95"/>
      <c r="I3" s="74"/>
      <c r="J3" s="61"/>
      <c r="L3" s="62" t="s">
        <v>70</v>
      </c>
      <c r="M3" s="61">
        <f>MONTH(J2)</f>
        <v>6</v>
      </c>
      <c r="N3" s="61" t="str">
        <f>IF(M3=1,"Jan",IF(M3=2,"Feb",IF(M3=3,"Mar",IF(M3=4,"Apr",IF(M3=5,"May",IF(M3=6,"Jun",IF(M3=7,"Jul",IF(M3=8,"Aug",IF(M3=9,"Sep",IF(M3=10,"Oct",IF(M3=11,"Nov","Dec")))))))))))</f>
        <v>Jun</v>
      </c>
    </row>
    <row r="4" spans="2:14" ht="15.75">
      <c r="B4" s="299" t="s">
        <v>81</v>
      </c>
      <c r="C4" s="299"/>
      <c r="D4" s="299"/>
      <c r="E4" s="299"/>
      <c r="F4" s="299"/>
      <c r="G4" s="299"/>
      <c r="H4" s="100"/>
      <c r="I4" s="74"/>
      <c r="J4" s="61"/>
      <c r="L4" s="61" t="s">
        <v>71</v>
      </c>
      <c r="M4" s="63">
        <f>YEAR(J2)</f>
        <v>2025</v>
      </c>
      <c r="N4" s="63"/>
    </row>
    <row r="5" spans="2:14" ht="12.75" customHeight="1">
      <c r="C5" s="80"/>
      <c r="D5" s="80"/>
      <c r="E5" s="79" t="s">
        <v>82</v>
      </c>
      <c r="F5" s="80"/>
      <c r="G5" s="80"/>
      <c r="H5" s="100"/>
      <c r="I5" s="74" t="s">
        <v>72</v>
      </c>
      <c r="J5" s="83">
        <f>G23+1</f>
        <v>45818</v>
      </c>
      <c r="K5" s="218"/>
      <c r="L5" s="62" t="s">
        <v>69</v>
      </c>
      <c r="M5" s="82">
        <f>DAY(J5)</f>
        <v>10</v>
      </c>
      <c r="N5" s="62" t="str">
        <f>IF(OR(M5=1,M5=31,M5=21),"st",IF(OR(M5=2,M5=22),"nd",IF(OR(M5=3,M5=23),"rd","th")))</f>
        <v>th</v>
      </c>
    </row>
    <row r="6" spans="2:14" ht="6" customHeight="1">
      <c r="B6" s="79"/>
      <c r="C6" s="79"/>
      <c r="D6" s="79"/>
      <c r="E6" s="79"/>
      <c r="F6" s="79"/>
      <c r="G6" s="79"/>
      <c r="H6" s="100"/>
      <c r="I6" s="74"/>
      <c r="J6" s="61"/>
      <c r="L6" s="62" t="s">
        <v>70</v>
      </c>
      <c r="M6" s="61">
        <f>MONTH(J5)</f>
        <v>6</v>
      </c>
      <c r="N6" s="61" t="str">
        <f>IF(M6=1,"Jan",IF(M6=2,"Feb",IF(M6=3,"Mar",IF(M6=4,"Apr",IF(M6=5,"May",IF(M6=6,"Jun",IF(M6=7,"Jul",IF(M6=8,"Aug",IF(M6=9,"Sep",IF(M6=10,"Oct",IF(M6=11,"Nov","Dec")))))))))))</f>
        <v>Jun</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219"/>
      <c r="L8" s="66"/>
      <c r="M8" s="66"/>
      <c r="N8" s="66"/>
    </row>
    <row r="9" spans="2:14" ht="15.75">
      <c r="B9" s="97"/>
      <c r="C9" s="97"/>
      <c r="D9" s="101"/>
      <c r="E9" s="91" t="s">
        <v>85</v>
      </c>
      <c r="F9" s="99"/>
      <c r="G9" s="99"/>
      <c r="H9" s="100"/>
      <c r="I9" s="73" t="s">
        <v>16</v>
      </c>
      <c r="J9" s="82">
        <f>F23</f>
        <v>45824</v>
      </c>
      <c r="K9" s="217"/>
      <c r="L9" s="62" t="s">
        <v>69</v>
      </c>
      <c r="M9" s="62">
        <f>DAY(J9)</f>
        <v>16</v>
      </c>
      <c r="N9" s="62" t="str">
        <f>IF(OR(M9=1,M9=21,M9=31),"st",IF(OR(M9=2,M9=22),"nd",IF(OR(M9=3,M9=13,M9=23),"rd","th")))</f>
        <v>th</v>
      </c>
    </row>
    <row r="10" spans="2:14" ht="15.75">
      <c r="B10" s="97"/>
      <c r="C10" s="97"/>
      <c r="D10" s="102" t="s">
        <v>86</v>
      </c>
      <c r="E10" s="69" t="s">
        <v>87</v>
      </c>
      <c r="F10" s="99"/>
      <c r="G10" s="99"/>
      <c r="H10" s="100"/>
      <c r="I10" s="74"/>
      <c r="J10" s="61"/>
      <c r="L10" s="62" t="s">
        <v>70</v>
      </c>
      <c r="M10" s="61">
        <f>MONTH(J9)</f>
        <v>6</v>
      </c>
      <c r="N10" s="61" t="str">
        <f>IF(M10=1,"Jan",IF(M10=2,"Feb",IF(M10=3,"Mar",IF(M10=4,"Apr",IF(M10=5,"May",IF(M10=6,"Jun",IF(M10=7,"Jul",IF(M10=8,"Aug",IF(M10=9,"Sep",IF(M10=10,"Oct",IF(M10=11,"Nov","Dec")))))))))))</f>
        <v>Jun</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220"/>
      <c r="L12" s="61" t="s">
        <v>71</v>
      </c>
      <c r="M12" s="63">
        <f>YEAR(J9)</f>
        <v>2025</v>
      </c>
      <c r="N12" s="63"/>
    </row>
    <row r="13" spans="2:14" s="106" customFormat="1" ht="32.1" customHeight="1">
      <c r="B13" s="103">
        <v>1</v>
      </c>
      <c r="C13" s="103"/>
      <c r="D13" s="104" t="s">
        <v>94</v>
      </c>
      <c r="E13" s="300" t="s">
        <v>122</v>
      </c>
      <c r="F13" s="300"/>
      <c r="G13" s="300"/>
      <c r="H13" s="211"/>
      <c r="I13" s="76"/>
      <c r="J13" s="64"/>
      <c r="K13" s="87"/>
      <c r="L13" s="64"/>
      <c r="M13" s="64"/>
      <c r="N13" s="64"/>
    </row>
    <row r="14" spans="2:14" s="106" customFormat="1" ht="32.1" customHeight="1">
      <c r="B14" s="103">
        <v>2</v>
      </c>
      <c r="C14" s="103"/>
      <c r="D14" s="104" t="s">
        <v>95</v>
      </c>
      <c r="E14" s="301" t="s">
        <v>96</v>
      </c>
      <c r="F14" s="301"/>
      <c r="G14" s="301"/>
      <c r="H14" s="211"/>
      <c r="I14" s="84" t="s">
        <v>73</v>
      </c>
      <c r="J14" s="85">
        <f>F23+1</f>
        <v>45825</v>
      </c>
      <c r="K14" s="221"/>
      <c r="L14" s="62" t="s">
        <v>69</v>
      </c>
      <c r="M14" s="62">
        <f>DAY(J14)</f>
        <v>17</v>
      </c>
      <c r="N14" s="62" t="str">
        <f>IF(OR(M14=1,M14=21,M9=31),"st",IF(OR(M14=2,M14=12,M14=22),"nd",IF(OR(M14=3,M14=13,M14=23),"rd","th")))</f>
        <v>th</v>
      </c>
    </row>
    <row r="15" spans="2:14" s="106" customFormat="1" ht="32.1" customHeight="1">
      <c r="B15" s="103">
        <v>3</v>
      </c>
      <c r="C15" s="103"/>
      <c r="D15" s="104" t="s">
        <v>97</v>
      </c>
      <c r="E15" s="107" t="s">
        <v>134</v>
      </c>
      <c r="F15" s="69"/>
      <c r="G15" s="69"/>
      <c r="H15" s="211"/>
      <c r="I15" s="77"/>
      <c r="J15" s="65"/>
      <c r="K15" s="222"/>
      <c r="L15" s="62" t="s">
        <v>70</v>
      </c>
      <c r="M15" s="61">
        <f>MONTH(J14)</f>
        <v>6</v>
      </c>
      <c r="N15" s="61" t="str">
        <f>IF(M15=1,"Jan",IF(M15=2,"Feb",IF(M15=3,"Mar",IF(M15=4,"Apr",IF(M15=5,"May",IF(M15=6,"Jun",IF(M15=7,"Jul",IF(M15=8,"Aug",IF(M15=9,"Sep",IF(M15=10,"Oct",IF(M15=11,"Nov","Dec")))))))))))</f>
        <v>Jun</v>
      </c>
    </row>
    <row r="16" spans="2:14" s="106" customFormat="1" ht="30.75" customHeight="1">
      <c r="B16" s="103">
        <v>4</v>
      </c>
      <c r="C16" s="103"/>
      <c r="D16" s="104" t="s">
        <v>98</v>
      </c>
      <c r="E16" s="107" t="s">
        <v>132</v>
      </c>
      <c r="F16" s="69"/>
      <c r="G16" s="69"/>
      <c r="H16" s="211"/>
      <c r="I16" s="77"/>
      <c r="J16" s="65"/>
      <c r="K16" s="222"/>
      <c r="L16" s="61" t="s">
        <v>71</v>
      </c>
      <c r="M16" s="63">
        <f>YEAR(J14)</f>
        <v>2025</v>
      </c>
      <c r="N16" s="63"/>
    </row>
    <row r="17" spans="2:15" s="106" customFormat="1" ht="15.95" customHeight="1">
      <c r="B17" s="103">
        <v>5</v>
      </c>
      <c r="C17" s="103"/>
      <c r="D17" s="108" t="s">
        <v>99</v>
      </c>
      <c r="E17" s="302" t="str">
        <f>"Tuần từ "&amp;$M$5&amp;"/"&amp;$M$6&amp;"/"&amp;$M$7&amp;" đến "&amp;$M$9&amp;"/"&amp;$M$10&amp;"/"&amp;$M$12&amp;""</f>
        <v>Tuần từ 10/6/2025 đến 16/6/2025</v>
      </c>
      <c r="F17" s="302"/>
      <c r="G17" s="302"/>
      <c r="H17" s="212"/>
      <c r="I17" s="105"/>
      <c r="J17" s="109"/>
      <c r="K17" s="220"/>
      <c r="L17" s="93"/>
      <c r="M17" s="96"/>
      <c r="N17" s="96"/>
    </row>
    <row r="18" spans="2:15" ht="15.95" customHeight="1">
      <c r="B18" s="110"/>
      <c r="C18" s="103"/>
      <c r="D18" s="111" t="s">
        <v>89</v>
      </c>
      <c r="E18" s="266" t="str">
        <f>"(period: from "&amp;$N$6&amp;" "&amp;$M$5&amp;$N$5&amp;" "&amp;$M$7&amp;" to "&amp;$N$10&amp;" "&amp;$M$9&amp;$N$9&amp;" "&amp;$M$12&amp;")"</f>
        <v>(period: from Jun 10th 2025 to Jun 16th 2025)</v>
      </c>
      <c r="F18" s="266"/>
      <c r="G18" s="112"/>
      <c r="H18" s="213"/>
      <c r="I18" s="84"/>
      <c r="J18" s="113"/>
      <c r="K18" s="87"/>
      <c r="L18" s="113"/>
      <c r="M18" s="113"/>
      <c r="N18" s="113"/>
    </row>
    <row r="19" spans="2:15" ht="15.95" customHeight="1">
      <c r="B19" s="110">
        <v>6</v>
      </c>
      <c r="C19" s="103"/>
      <c r="D19" s="114" t="s">
        <v>90</v>
      </c>
      <c r="E19" s="302">
        <f>F23</f>
        <v>45824</v>
      </c>
      <c r="F19" s="302"/>
      <c r="G19" s="302"/>
      <c r="H19" s="212"/>
      <c r="I19" s="84"/>
      <c r="J19" s="113"/>
      <c r="K19" s="87"/>
      <c r="L19" s="113"/>
      <c r="M19" s="113"/>
      <c r="N19" s="113"/>
    </row>
    <row r="20" spans="2:15" ht="15.95" customHeight="1">
      <c r="B20" s="110"/>
      <c r="C20" s="103"/>
      <c r="D20" s="111" t="s">
        <v>91</v>
      </c>
      <c r="E20" s="243">
        <f>E19</f>
        <v>45824</v>
      </c>
      <c r="F20" s="112"/>
      <c r="G20" s="112"/>
      <c r="H20" s="213"/>
      <c r="I20" s="84"/>
      <c r="J20" s="113"/>
      <c r="K20" s="87"/>
      <c r="L20" s="113"/>
      <c r="M20" s="113"/>
      <c r="N20" s="113"/>
    </row>
    <row r="21" spans="2:15" ht="13.5" customHeight="1">
      <c r="B21" s="103"/>
      <c r="C21" s="103"/>
      <c r="D21" s="68"/>
      <c r="E21" s="68"/>
      <c r="F21" s="68"/>
      <c r="G21" s="115" t="s">
        <v>63</v>
      </c>
      <c r="I21" s="84"/>
      <c r="J21" s="116"/>
      <c r="K21" s="221"/>
      <c r="L21" s="94"/>
      <c r="M21" s="94"/>
      <c r="N21" s="94"/>
    </row>
    <row r="22" spans="2:15" ht="31.5" customHeight="1">
      <c r="B22" s="193" t="s">
        <v>49</v>
      </c>
      <c r="C22" s="288" t="s">
        <v>50</v>
      </c>
      <c r="D22" s="289"/>
      <c r="E22" s="290"/>
      <c r="F22" s="194" t="s">
        <v>51</v>
      </c>
      <c r="G22" s="194" t="s">
        <v>133</v>
      </c>
      <c r="H22" s="117"/>
      <c r="I22" s="117"/>
      <c r="J22" s="118"/>
      <c r="K22" s="222"/>
      <c r="L22" s="296">
        <f>G23</f>
        <v>45817</v>
      </c>
    </row>
    <row r="23" spans="2:15" ht="16.5" customHeight="1">
      <c r="B23" s="195"/>
      <c r="C23" s="196"/>
      <c r="D23" s="197"/>
      <c r="E23" s="198"/>
      <c r="F23" s="199">
        <f>G23+7</f>
        <v>45824</v>
      </c>
      <c r="G23" s="199">
        <v>45817</v>
      </c>
      <c r="H23" s="117"/>
      <c r="I23" s="117"/>
      <c r="J23" s="118"/>
      <c r="K23" s="222"/>
      <c r="L23" s="296"/>
      <c r="M23" s="96"/>
      <c r="N23" s="96"/>
    </row>
    <row r="24" spans="2:15" ht="27.75" customHeight="1">
      <c r="B24" s="122" t="s">
        <v>1</v>
      </c>
      <c r="C24" s="291" t="s">
        <v>100</v>
      </c>
      <c r="D24" s="292"/>
      <c r="E24" s="292"/>
      <c r="F24" s="123"/>
      <c r="G24" s="123"/>
      <c r="I24" s="113"/>
      <c r="J24" s="113"/>
      <c r="K24" s="87"/>
      <c r="L24" s="113"/>
      <c r="M24" s="113"/>
    </row>
    <row r="25" spans="2:15" ht="32.25" customHeight="1">
      <c r="B25" s="124">
        <v>1</v>
      </c>
      <c r="C25" s="291" t="s">
        <v>101</v>
      </c>
      <c r="D25" s="292"/>
      <c r="E25" s="293"/>
      <c r="F25" s="125"/>
      <c r="G25" s="125"/>
      <c r="H25" s="210" t="s">
        <v>74</v>
      </c>
      <c r="I25" s="200">
        <v>5700000</v>
      </c>
      <c r="J25" s="176"/>
      <c r="K25" s="223"/>
      <c r="L25" s="177"/>
      <c r="M25" s="177"/>
    </row>
    <row r="26" spans="2:15" ht="20.100000000000001" customHeight="1">
      <c r="B26" s="124">
        <v>1.1000000000000001</v>
      </c>
      <c r="C26" s="126"/>
      <c r="D26" s="294" t="s">
        <v>60</v>
      </c>
      <c r="E26" s="295"/>
      <c r="F26" s="158">
        <v>65549040497</v>
      </c>
      <c r="G26" s="158">
        <v>67628306595</v>
      </c>
      <c r="H26" s="210" t="s">
        <v>75</v>
      </c>
      <c r="I26" s="200">
        <v>5700000</v>
      </c>
      <c r="J26" s="177"/>
      <c r="K26" s="223"/>
      <c r="L26" s="178">
        <v>66085637605</v>
      </c>
      <c r="M26" s="179">
        <f>L26-G26</f>
        <v>-1542668990</v>
      </c>
      <c r="O26" s="154"/>
    </row>
    <row r="27" spans="2:15" ht="20.100000000000001" customHeight="1">
      <c r="B27" s="127">
        <v>1.2</v>
      </c>
      <c r="C27" s="128"/>
      <c r="D27" s="275" t="s">
        <v>61</v>
      </c>
      <c r="E27" s="276"/>
      <c r="F27" s="159">
        <v>1040460960</v>
      </c>
      <c r="G27" s="159">
        <v>1056692290</v>
      </c>
      <c r="H27" s="210" t="s">
        <v>77</v>
      </c>
      <c r="I27" s="201">
        <v>0</v>
      </c>
      <c r="J27" s="180"/>
      <c r="K27" s="224"/>
      <c r="L27" s="178">
        <v>1159397150</v>
      </c>
      <c r="M27" s="179">
        <f t="shared" ref="M27:M54" si="0">L27-G27</f>
        <v>102704860</v>
      </c>
      <c r="O27" s="154"/>
    </row>
    <row r="28" spans="2:15" ht="20.100000000000001" customHeight="1">
      <c r="B28" s="127">
        <v>1.3</v>
      </c>
      <c r="C28" s="128"/>
      <c r="D28" s="275" t="s">
        <v>62</v>
      </c>
      <c r="E28" s="276"/>
      <c r="F28" s="245">
        <v>10404.6096</v>
      </c>
      <c r="G28" s="245">
        <v>10566.9229</v>
      </c>
      <c r="I28" s="202"/>
      <c r="J28" s="177"/>
      <c r="K28" s="223"/>
      <c r="L28" s="178">
        <v>11593.97</v>
      </c>
      <c r="M28" s="179">
        <f>L28-G28</f>
        <v>1027.0470999999998</v>
      </c>
      <c r="O28" s="154"/>
    </row>
    <row r="29" spans="2:15" ht="33" customHeight="1">
      <c r="B29" s="127">
        <v>2</v>
      </c>
      <c r="C29" s="267" t="s">
        <v>102</v>
      </c>
      <c r="D29" s="268"/>
      <c r="E29" s="269"/>
      <c r="F29" s="159"/>
      <c r="G29" s="159"/>
      <c r="I29" s="202">
        <f>F23</f>
        <v>45824</v>
      </c>
      <c r="J29" s="181"/>
      <c r="K29" s="225"/>
      <c r="L29" s="178"/>
      <c r="M29" s="179">
        <f t="shared" si="0"/>
        <v>0</v>
      </c>
      <c r="N29" s="154"/>
    </row>
    <row r="30" spans="2:15" ht="20.100000000000001" customHeight="1" thickBot="1">
      <c r="B30" s="127">
        <v>2.1</v>
      </c>
      <c r="C30" s="128"/>
      <c r="D30" s="275" t="s">
        <v>60</v>
      </c>
      <c r="E30" s="276"/>
      <c r="F30" s="173">
        <v>67245907685</v>
      </c>
      <c r="G30" s="159">
        <v>65549040497</v>
      </c>
      <c r="H30" s="210" t="s">
        <v>41</v>
      </c>
      <c r="I30" s="203">
        <v>72193296117</v>
      </c>
      <c r="J30" s="182"/>
      <c r="K30" s="226"/>
      <c r="L30" s="178">
        <v>67453410907</v>
      </c>
      <c r="M30" s="179">
        <f t="shared" si="0"/>
        <v>1904370410</v>
      </c>
      <c r="N30" s="154"/>
    </row>
    <row r="31" spans="2:15" ht="20.100000000000001" customHeight="1" thickBot="1">
      <c r="B31" s="127">
        <v>2.2000000000000002</v>
      </c>
      <c r="C31" s="128"/>
      <c r="D31" s="275" t="s">
        <v>61</v>
      </c>
      <c r="E31" s="276"/>
      <c r="F31" s="173">
        <v>1067395360</v>
      </c>
      <c r="G31" s="159">
        <v>1040460960</v>
      </c>
      <c r="I31" s="203"/>
      <c r="J31" s="182"/>
      <c r="K31" s="226"/>
      <c r="L31" s="178">
        <v>1183393173</v>
      </c>
      <c r="M31" s="179">
        <f t="shared" si="0"/>
        <v>142932213</v>
      </c>
      <c r="N31" s="154"/>
    </row>
    <row r="32" spans="2:15" ht="20.100000000000001" customHeight="1" thickBot="1">
      <c r="B32" s="127">
        <v>2.2999999999999998</v>
      </c>
      <c r="C32" s="128"/>
      <c r="D32" s="275" t="s">
        <v>62</v>
      </c>
      <c r="E32" s="276"/>
      <c r="F32" s="247">
        <v>10673.953600000001</v>
      </c>
      <c r="G32" s="245">
        <v>10404.6096</v>
      </c>
      <c r="H32" s="210" t="s">
        <v>113</v>
      </c>
      <c r="I32" s="204">
        <v>57</v>
      </c>
      <c r="J32" s="182"/>
      <c r="K32" s="226"/>
      <c r="L32" s="178">
        <v>11833.93</v>
      </c>
      <c r="M32" s="179">
        <f t="shared" si="0"/>
        <v>1429.3204000000005</v>
      </c>
      <c r="N32" s="154"/>
    </row>
    <row r="33" spans="2:15" ht="35.1" customHeight="1" thickBot="1">
      <c r="B33" s="127">
        <v>3</v>
      </c>
      <c r="C33" s="287" t="s">
        <v>93</v>
      </c>
      <c r="D33" s="268"/>
      <c r="E33" s="269"/>
      <c r="F33" s="159">
        <v>1696867188</v>
      </c>
      <c r="G33" s="159">
        <v>-2079266098</v>
      </c>
      <c r="I33" s="204"/>
      <c r="J33" s="182"/>
      <c r="K33" s="226"/>
      <c r="L33" s="178">
        <v>1367773302</v>
      </c>
      <c r="M33" s="179">
        <f t="shared" si="0"/>
        <v>3447039400</v>
      </c>
      <c r="N33" s="154"/>
    </row>
    <row r="34" spans="2:15" ht="27" customHeight="1" thickBot="1">
      <c r="B34" s="127">
        <v>3.1</v>
      </c>
      <c r="C34" s="130"/>
      <c r="D34" s="270" t="s">
        <v>92</v>
      </c>
      <c r="E34" s="271"/>
      <c r="F34" s="159">
        <v>1696867188</v>
      </c>
      <c r="G34" s="159">
        <v>-1015493287</v>
      </c>
      <c r="H34" s="210" t="s">
        <v>114</v>
      </c>
      <c r="I34" s="205">
        <v>1266549054</v>
      </c>
      <c r="J34" s="182"/>
      <c r="K34" s="226"/>
      <c r="L34" s="178">
        <v>1367773302</v>
      </c>
      <c r="M34" s="179">
        <f t="shared" si="0"/>
        <v>2383266589</v>
      </c>
      <c r="N34" s="154"/>
    </row>
    <row r="35" spans="2:15" ht="27.75" customHeight="1" thickBot="1">
      <c r="B35" s="127">
        <v>3.2</v>
      </c>
      <c r="C35" s="131"/>
      <c r="D35" s="270" t="s">
        <v>76</v>
      </c>
      <c r="E35" s="271"/>
      <c r="F35" s="173"/>
      <c r="G35" s="159">
        <v>-1063772811</v>
      </c>
      <c r="I35" s="205"/>
      <c r="J35" s="182"/>
      <c r="K35" s="226"/>
      <c r="L35" s="178">
        <v>0</v>
      </c>
      <c r="M35" s="179">
        <f t="shared" si="0"/>
        <v>1063772811</v>
      </c>
      <c r="N35" s="154"/>
    </row>
    <row r="36" spans="2:15" ht="27" customHeight="1" thickBot="1">
      <c r="B36" s="127">
        <v>3.3</v>
      </c>
      <c r="C36" s="131"/>
      <c r="D36" s="270" t="s">
        <v>52</v>
      </c>
      <c r="E36" s="271"/>
      <c r="F36" s="157"/>
      <c r="G36" s="160"/>
      <c r="H36" s="210" t="s">
        <v>115</v>
      </c>
      <c r="I36" s="206">
        <v>12665.49</v>
      </c>
      <c r="J36" s="183"/>
      <c r="K36" s="226"/>
      <c r="L36" s="178">
        <v>0</v>
      </c>
      <c r="M36" s="179">
        <f t="shared" si="0"/>
        <v>0</v>
      </c>
      <c r="O36" s="154"/>
    </row>
    <row r="37" spans="2:15" ht="32.1" customHeight="1">
      <c r="B37" s="132">
        <v>4</v>
      </c>
      <c r="C37" s="272" t="s">
        <v>103</v>
      </c>
      <c r="D37" s="273"/>
      <c r="E37" s="274"/>
      <c r="F37" s="244">
        <v>269.34399999999999</v>
      </c>
      <c r="G37" s="246">
        <v>-162.3132999999998</v>
      </c>
      <c r="I37" s="207"/>
      <c r="J37" s="184"/>
      <c r="K37" s="226"/>
      <c r="L37" s="178">
        <v>239.96000000000095</v>
      </c>
      <c r="M37" s="179">
        <f t="shared" si="0"/>
        <v>402.27330000000075</v>
      </c>
      <c r="O37" s="154"/>
    </row>
    <row r="38" spans="2:15" ht="32.1" customHeight="1">
      <c r="B38" s="127">
        <v>5</v>
      </c>
      <c r="C38" s="267" t="s">
        <v>104</v>
      </c>
      <c r="D38" s="268"/>
      <c r="E38" s="268"/>
      <c r="F38" s="161"/>
      <c r="G38" s="161"/>
      <c r="I38" s="208">
        <v>736543004</v>
      </c>
      <c r="J38" s="186"/>
      <c r="K38" s="226"/>
      <c r="L38" s="178"/>
      <c r="M38" s="179">
        <f t="shared" si="0"/>
        <v>0</v>
      </c>
      <c r="O38" s="154"/>
    </row>
    <row r="39" spans="2:15" ht="20.100000000000001" customHeight="1">
      <c r="B39" s="127">
        <v>5.0999999999999996</v>
      </c>
      <c r="C39" s="131"/>
      <c r="D39" s="275" t="s">
        <v>56</v>
      </c>
      <c r="E39" s="276"/>
      <c r="F39" s="159">
        <v>68363117149</v>
      </c>
      <c r="G39" s="159">
        <v>68363117149</v>
      </c>
      <c r="H39" s="215"/>
      <c r="I39" s="209"/>
      <c r="J39" s="187"/>
      <c r="K39" s="226"/>
      <c r="L39" s="178">
        <v>71423427073</v>
      </c>
      <c r="M39" s="179">
        <f t="shared" si="0"/>
        <v>3060309924</v>
      </c>
      <c r="O39" s="154"/>
    </row>
    <row r="40" spans="2:15" ht="20.100000000000001" customHeight="1">
      <c r="B40" s="127">
        <v>5.2</v>
      </c>
      <c r="C40" s="131"/>
      <c r="D40" s="275" t="s">
        <v>57</v>
      </c>
      <c r="E40" s="276"/>
      <c r="F40" s="159">
        <v>54222704675</v>
      </c>
      <c r="G40" s="159">
        <v>54222704675</v>
      </c>
      <c r="H40" s="215"/>
      <c r="I40" s="209">
        <v>12400</v>
      </c>
      <c r="J40" s="187"/>
      <c r="K40" s="226"/>
      <c r="L40" s="178">
        <v>56861176500</v>
      </c>
      <c r="M40" s="179">
        <f t="shared" si="0"/>
        <v>2638471825</v>
      </c>
      <c r="O40" s="154"/>
    </row>
    <row r="41" spans="2:15" ht="32.1" customHeight="1">
      <c r="B41" s="134">
        <v>6</v>
      </c>
      <c r="C41" s="277" t="s">
        <v>111</v>
      </c>
      <c r="D41" s="273"/>
      <c r="E41" s="273"/>
      <c r="F41" s="150"/>
      <c r="G41" s="129"/>
      <c r="I41" s="208"/>
      <c r="J41" s="184"/>
      <c r="K41" s="227"/>
      <c r="L41" s="184"/>
      <c r="M41" s="179">
        <f t="shared" si="0"/>
        <v>0</v>
      </c>
      <c r="O41" s="154"/>
    </row>
    <row r="42" spans="2:15" ht="16.5">
      <c r="B42" s="134">
        <v>6.1</v>
      </c>
      <c r="C42" s="135"/>
      <c r="D42" s="136" t="s">
        <v>119</v>
      </c>
      <c r="E42" s="136"/>
      <c r="F42" s="129"/>
      <c r="G42" s="129"/>
      <c r="I42" s="185"/>
      <c r="J42" s="184"/>
      <c r="K42" s="227"/>
      <c r="L42" s="184"/>
      <c r="M42" s="179">
        <f t="shared" si="0"/>
        <v>0</v>
      </c>
      <c r="O42" s="154"/>
    </row>
    <row r="43" spans="2:15" ht="16.5">
      <c r="B43" s="134">
        <v>6.2</v>
      </c>
      <c r="C43" s="135"/>
      <c r="D43" s="136" t="s">
        <v>120</v>
      </c>
      <c r="E43" s="136"/>
      <c r="F43" s="129"/>
      <c r="G43" s="129"/>
      <c r="I43" s="188"/>
      <c r="J43" s="184"/>
      <c r="K43" s="227"/>
      <c r="L43" s="184"/>
      <c r="M43" s="179">
        <f t="shared" si="0"/>
        <v>0</v>
      </c>
      <c r="O43" s="154"/>
    </row>
    <row r="44" spans="2:15" ht="16.5">
      <c r="B44" s="134">
        <v>6.3</v>
      </c>
      <c r="C44" s="135"/>
      <c r="D44" s="136" t="s">
        <v>121</v>
      </c>
      <c r="E44" s="136"/>
      <c r="F44" s="129"/>
      <c r="G44" s="129"/>
      <c r="I44" s="189"/>
      <c r="J44" s="184"/>
      <c r="K44" s="227"/>
      <c r="L44" s="184"/>
      <c r="M44" s="179">
        <f t="shared" si="0"/>
        <v>0</v>
      </c>
      <c r="O44" s="154"/>
    </row>
    <row r="45" spans="2:15" ht="42" customHeight="1">
      <c r="B45" s="137" t="s">
        <v>2</v>
      </c>
      <c r="C45" s="267" t="s">
        <v>105</v>
      </c>
      <c r="D45" s="268"/>
      <c r="E45" s="268"/>
      <c r="F45" s="234"/>
      <c r="G45" s="133"/>
      <c r="I45" s="190"/>
      <c r="J45" s="184"/>
      <c r="K45" s="227"/>
      <c r="L45" s="184"/>
      <c r="M45" s="179">
        <f t="shared" si="0"/>
        <v>0</v>
      </c>
      <c r="O45" s="154"/>
    </row>
    <row r="46" spans="2:15" ht="32.1" customHeight="1">
      <c r="B46" s="127">
        <v>1</v>
      </c>
      <c r="C46" s="267" t="s">
        <v>106</v>
      </c>
      <c r="D46" s="268"/>
      <c r="E46" s="269"/>
      <c r="F46" s="129">
        <f>G47</f>
        <v>10430</v>
      </c>
      <c r="G46" s="129">
        <v>10490</v>
      </c>
      <c r="I46" s="181"/>
      <c r="J46" s="184"/>
      <c r="K46" s="227"/>
      <c r="L46" s="184">
        <v>12100</v>
      </c>
      <c r="M46" s="179">
        <f t="shared" si="0"/>
        <v>1610</v>
      </c>
      <c r="O46" s="154"/>
    </row>
    <row r="47" spans="2:15" ht="32.1" customHeight="1">
      <c r="B47" s="127">
        <v>2</v>
      </c>
      <c r="C47" s="267" t="s">
        <v>107</v>
      </c>
      <c r="D47" s="268"/>
      <c r="E47" s="269"/>
      <c r="F47" s="248">
        <v>10580</v>
      </c>
      <c r="G47" s="129">
        <v>10430</v>
      </c>
      <c r="I47" s="191"/>
      <c r="J47" s="184"/>
      <c r="K47" s="227"/>
      <c r="L47" s="184">
        <v>12470</v>
      </c>
      <c r="M47" s="179">
        <f t="shared" si="0"/>
        <v>2040</v>
      </c>
      <c r="O47" s="154"/>
    </row>
    <row r="48" spans="2:15" ht="32.1" customHeight="1">
      <c r="B48" s="127">
        <v>3</v>
      </c>
      <c r="C48" s="267" t="s">
        <v>108</v>
      </c>
      <c r="D48" s="268"/>
      <c r="E48" s="269"/>
      <c r="F48" s="174">
        <f>F47-F46</f>
        <v>150</v>
      </c>
      <c r="G48" s="174">
        <v>-60</v>
      </c>
      <c r="I48" s="192"/>
      <c r="J48" s="184"/>
      <c r="K48" s="227"/>
      <c r="L48" s="184">
        <v>370</v>
      </c>
      <c r="M48" s="179">
        <f t="shared" si="0"/>
        <v>430</v>
      </c>
      <c r="O48" s="154"/>
    </row>
    <row r="49" spans="2:15" ht="32.1" customHeight="1">
      <c r="B49" s="284">
        <v>4</v>
      </c>
      <c r="C49" s="267" t="s">
        <v>109</v>
      </c>
      <c r="D49" s="268"/>
      <c r="E49" s="268"/>
      <c r="F49" s="234"/>
      <c r="G49" s="133"/>
      <c r="I49" s="179"/>
      <c r="J49" s="184"/>
      <c r="K49" s="227"/>
      <c r="L49" s="184"/>
      <c r="M49" s="179">
        <f t="shared" si="0"/>
        <v>0</v>
      </c>
      <c r="O49" s="154"/>
    </row>
    <row r="50" spans="2:15" ht="15.95" customHeight="1">
      <c r="B50" s="285"/>
      <c r="C50" s="131"/>
      <c r="D50" s="275" t="s">
        <v>58</v>
      </c>
      <c r="E50" s="276"/>
      <c r="F50" s="151">
        <f>F47-F32</f>
        <v>-93.953600000000733</v>
      </c>
      <c r="G50" s="151">
        <v>25.390400000000227</v>
      </c>
      <c r="I50" s="179"/>
      <c r="J50" s="184"/>
      <c r="K50" s="227"/>
      <c r="L50" s="184">
        <v>636.06999999999971</v>
      </c>
      <c r="M50" s="179">
        <f t="shared" si="0"/>
        <v>610.67959999999948</v>
      </c>
      <c r="O50" s="154"/>
    </row>
    <row r="51" spans="2:15" ht="15.95" customHeight="1">
      <c r="B51" s="286"/>
      <c r="C51" s="131"/>
      <c r="D51" s="275" t="s">
        <v>59</v>
      </c>
      <c r="E51" s="276"/>
      <c r="F51" s="138">
        <f>F47/F32-1</f>
        <v>-8.8021368202313433E-3</v>
      </c>
      <c r="G51" s="138">
        <v>2.4403029980095692E-3</v>
      </c>
      <c r="H51" s="214"/>
      <c r="I51" s="179"/>
      <c r="J51" s="177"/>
      <c r="K51" s="223"/>
      <c r="L51" s="177">
        <v>5.3749684170854461E-2</v>
      </c>
      <c r="M51" s="179">
        <f t="shared" si="0"/>
        <v>5.1309381172844892E-2</v>
      </c>
      <c r="O51" s="154"/>
    </row>
    <row r="52" spans="2:15" ht="31.5" customHeight="1">
      <c r="B52" s="284">
        <v>5</v>
      </c>
      <c r="C52" s="267" t="s">
        <v>110</v>
      </c>
      <c r="D52" s="268"/>
      <c r="E52" s="268"/>
      <c r="F52" s="133"/>
      <c r="G52" s="133"/>
      <c r="I52" s="209"/>
      <c r="J52" s="177"/>
      <c r="K52" s="223"/>
      <c r="L52" s="177"/>
      <c r="M52" s="179">
        <f t="shared" si="0"/>
        <v>0</v>
      </c>
      <c r="O52" s="154"/>
    </row>
    <row r="53" spans="2:15" ht="15.95" customHeight="1">
      <c r="B53" s="285"/>
      <c r="C53" s="131"/>
      <c r="D53" s="275" t="s">
        <v>56</v>
      </c>
      <c r="E53" s="276"/>
      <c r="F53" s="129">
        <v>10670</v>
      </c>
      <c r="G53" s="129">
        <v>10670</v>
      </c>
      <c r="H53" s="210" t="s">
        <v>116</v>
      </c>
      <c r="I53" s="209">
        <v>16930</v>
      </c>
      <c r="J53" s="187"/>
      <c r="K53" s="226">
        <f>F53-I53</f>
        <v>-6260</v>
      </c>
      <c r="L53" s="177">
        <v>16930</v>
      </c>
      <c r="M53" s="179">
        <f t="shared" si="0"/>
        <v>6260</v>
      </c>
      <c r="O53" s="154"/>
    </row>
    <row r="54" spans="2:15" ht="15.95" customHeight="1">
      <c r="B54" s="286"/>
      <c r="C54" s="131"/>
      <c r="D54" s="275" t="s">
        <v>57</v>
      </c>
      <c r="E54" s="276"/>
      <c r="F54" s="129">
        <v>8710</v>
      </c>
      <c r="G54" s="129">
        <v>8710</v>
      </c>
      <c r="H54" s="210" t="s">
        <v>117</v>
      </c>
      <c r="I54" s="209">
        <v>10820</v>
      </c>
      <c r="J54" s="175"/>
      <c r="K54" s="226">
        <f>F54-I54</f>
        <v>-2110</v>
      </c>
      <c r="L54" s="68">
        <v>10820</v>
      </c>
      <c r="M54" s="179">
        <f t="shared" si="0"/>
        <v>2110</v>
      </c>
      <c r="O54" s="154"/>
    </row>
    <row r="55" spans="2:15" ht="15.95" customHeight="1">
      <c r="B55" s="162"/>
      <c r="C55" s="163"/>
      <c r="D55" s="164"/>
      <c r="E55" s="164"/>
      <c r="F55" s="165"/>
      <c r="G55" s="166"/>
      <c r="I55" s="88"/>
      <c r="J55" s="119"/>
      <c r="K55" s="228"/>
      <c r="L55" s="113"/>
      <c r="M55" s="88"/>
      <c r="O55" s="154"/>
    </row>
    <row r="56" spans="2:15" ht="18.75" hidden="1" customHeight="1">
      <c r="B56" s="139"/>
      <c r="C56" s="139"/>
      <c r="D56" s="140"/>
      <c r="E56" s="140"/>
      <c r="F56" s="141"/>
      <c r="G56" s="141"/>
      <c r="I56" s="88">
        <v>22900</v>
      </c>
      <c r="J56" s="12"/>
      <c r="K56" s="229"/>
      <c r="L56" s="113"/>
      <c r="M56" s="113"/>
    </row>
    <row r="57" spans="2:15" ht="15" customHeight="1">
      <c r="B57" s="280" t="s">
        <v>53</v>
      </c>
      <c r="C57" s="280"/>
      <c r="D57" s="280"/>
      <c r="E57" s="142"/>
      <c r="F57" s="281" t="s">
        <v>78</v>
      </c>
      <c r="G57" s="281"/>
      <c r="H57" s="211"/>
      <c r="I57" s="88"/>
      <c r="J57" s="92"/>
      <c r="K57" s="230"/>
      <c r="L57" s="120"/>
      <c r="M57" s="120"/>
    </row>
    <row r="58" spans="2:15" ht="15" customHeight="1">
      <c r="B58" s="282" t="s">
        <v>54</v>
      </c>
      <c r="C58" s="282"/>
      <c r="D58" s="282"/>
      <c r="E58" s="143"/>
      <c r="F58" s="283" t="s">
        <v>55</v>
      </c>
      <c r="G58" s="283"/>
      <c r="H58" s="211"/>
      <c r="I58" s="88"/>
      <c r="J58" s="120"/>
      <c r="K58" s="231"/>
      <c r="L58" s="121"/>
      <c r="M58" s="121"/>
    </row>
    <row r="59" spans="2:15" ht="15.75">
      <c r="B59" s="155"/>
      <c r="C59" s="155"/>
      <c r="D59" s="155"/>
      <c r="E59" s="156"/>
      <c r="F59" s="146"/>
      <c r="G59" s="146"/>
      <c r="H59" s="211"/>
      <c r="I59" s="88"/>
      <c r="J59" s="120"/>
      <c r="K59" s="231"/>
      <c r="L59" s="121"/>
      <c r="M59" s="121"/>
    </row>
    <row r="60" spans="2:15" ht="15.75">
      <c r="B60" s="169"/>
      <c r="C60" s="169"/>
      <c r="D60" s="169"/>
      <c r="E60" s="170"/>
      <c r="F60" s="146"/>
      <c r="G60" s="146"/>
      <c r="H60" s="211"/>
      <c r="I60" s="88"/>
      <c r="J60" s="120"/>
      <c r="K60" s="231"/>
      <c r="L60" s="121"/>
      <c r="M60" s="121"/>
    </row>
    <row r="61" spans="2:15" ht="15.75">
      <c r="B61" s="169"/>
      <c r="C61" s="169"/>
      <c r="D61" s="169"/>
      <c r="E61" s="170"/>
      <c r="F61" s="146"/>
      <c r="G61" s="146"/>
      <c r="H61" s="211"/>
      <c r="I61" s="88"/>
      <c r="J61" s="120"/>
      <c r="K61" s="231"/>
      <c r="L61" s="121"/>
      <c r="M61" s="121"/>
    </row>
    <row r="62" spans="2:15" ht="15.75">
      <c r="B62" s="12"/>
      <c r="C62" s="12"/>
      <c r="D62" s="12"/>
      <c r="E62" s="147"/>
      <c r="F62" s="148"/>
      <c r="G62" s="149"/>
      <c r="H62" s="211"/>
      <c r="I62" s="88"/>
      <c r="J62" s="265"/>
      <c r="K62" s="265"/>
      <c r="L62" s="265"/>
      <c r="M62" s="121"/>
    </row>
    <row r="63" spans="2:15" ht="15.75">
      <c r="B63" s="278"/>
      <c r="C63" s="278"/>
      <c r="D63" s="278"/>
      <c r="E63" s="279"/>
      <c r="F63" s="279"/>
      <c r="G63" s="279"/>
      <c r="H63" s="211"/>
      <c r="I63" s="88"/>
      <c r="J63" s="120"/>
      <c r="K63" s="231"/>
      <c r="L63" s="121"/>
      <c r="M63" s="121"/>
    </row>
    <row r="64" spans="2:15" ht="15.75">
      <c r="B64" s="144"/>
      <c r="C64" s="144"/>
      <c r="D64" s="144"/>
      <c r="E64" s="145"/>
      <c r="F64" s="146"/>
      <c r="G64" s="146"/>
      <c r="H64" s="211"/>
      <c r="I64" s="88"/>
      <c r="J64" s="120"/>
      <c r="K64" s="231"/>
      <c r="L64" s="121"/>
      <c r="M64" s="121"/>
    </row>
    <row r="65" spans="2:13" ht="15.75">
      <c r="B65" s="12"/>
      <c r="C65" s="12"/>
      <c r="D65" s="12"/>
      <c r="E65" s="147"/>
      <c r="F65" s="148"/>
      <c r="G65" s="149"/>
      <c r="H65" s="211"/>
      <c r="I65" s="120"/>
      <c r="J65" s="265"/>
      <c r="K65" s="265"/>
      <c r="L65" s="265"/>
      <c r="M65" s="121"/>
    </row>
    <row r="66" spans="2:13" ht="15.75">
      <c r="B66" s="12"/>
      <c r="C66" s="12"/>
      <c r="D66" s="12"/>
      <c r="E66" s="147"/>
      <c r="F66" s="148"/>
      <c r="G66" s="149"/>
      <c r="H66" s="211"/>
      <c r="I66" s="120"/>
      <c r="J66" s="171"/>
      <c r="K66" s="230"/>
      <c r="L66" s="171"/>
      <c r="M66" s="121"/>
    </row>
    <row r="67" spans="2:13" ht="15.75">
      <c r="B67" s="92"/>
      <c r="C67" s="92"/>
      <c r="D67" s="92"/>
      <c r="E67" s="70"/>
      <c r="F67" s="71"/>
      <c r="G67" s="72"/>
      <c r="H67" s="211"/>
      <c r="I67" s="88"/>
      <c r="J67" s="264"/>
      <c r="K67" s="264"/>
      <c r="L67" s="264"/>
      <c r="M67" s="121"/>
    </row>
    <row r="68" spans="2:13" ht="15.75">
      <c r="B68" s="89"/>
      <c r="C68" s="86"/>
      <c r="D68" s="89"/>
      <c r="E68" s="70"/>
      <c r="F68" s="71"/>
      <c r="G68" s="72"/>
      <c r="H68" s="211"/>
      <c r="I68" s="88"/>
      <c r="J68" s="120"/>
      <c r="K68" s="231"/>
      <c r="L68" s="121"/>
      <c r="M68" s="121"/>
    </row>
    <row r="69" spans="2:13" ht="15.75">
      <c r="B69" s="172" t="s">
        <v>64</v>
      </c>
      <c r="C69" s="172"/>
      <c r="D69" s="172"/>
      <c r="E69" s="70"/>
      <c r="F69" s="172" t="s">
        <v>131</v>
      </c>
      <c r="G69" s="172"/>
      <c r="H69" s="211"/>
      <c r="I69" s="120"/>
      <c r="J69" s="120"/>
      <c r="K69" s="231"/>
      <c r="L69" s="121"/>
      <c r="M69" s="121"/>
    </row>
    <row r="70" spans="2:13" ht="15.75" hidden="1">
      <c r="B70" s="167" t="s">
        <v>118</v>
      </c>
      <c r="C70" s="167"/>
      <c r="D70" s="167"/>
      <c r="E70" s="70"/>
      <c r="F70" s="236" t="s">
        <v>123</v>
      </c>
      <c r="G70" s="237"/>
      <c r="H70" s="211"/>
      <c r="I70" s="120"/>
      <c r="J70" s="120"/>
      <c r="K70" s="231"/>
      <c r="L70" s="121"/>
      <c r="M70" s="121"/>
    </row>
    <row r="71" spans="2:13" ht="15.75" hidden="1">
      <c r="B71" s="168" t="s">
        <v>112</v>
      </c>
      <c r="C71" s="168"/>
      <c r="D71" s="168"/>
      <c r="E71" s="238"/>
      <c r="F71" s="239" t="s">
        <v>124</v>
      </c>
      <c r="G71" s="240"/>
      <c r="I71" s="120"/>
    </row>
    <row r="72" spans="2:13" ht="30" hidden="1" customHeight="1">
      <c r="B72" s="78"/>
      <c r="C72" s="235"/>
      <c r="D72" s="235"/>
      <c r="E72" s="241"/>
      <c r="F72" s="262" t="s">
        <v>125</v>
      </c>
      <c r="G72" s="262"/>
      <c r="H72" s="211"/>
      <c r="I72" s="120"/>
      <c r="J72" s="120"/>
      <c r="K72" s="231"/>
      <c r="L72" s="121"/>
      <c r="M72" s="121"/>
    </row>
    <row r="73" spans="2:13" ht="48" hidden="1" customHeight="1">
      <c r="B73" s="238"/>
      <c r="C73" s="238"/>
      <c r="D73" s="238"/>
      <c r="E73" s="238"/>
      <c r="F73" s="262" t="s">
        <v>126</v>
      </c>
      <c r="G73" s="262"/>
      <c r="I73" s="120"/>
    </row>
    <row r="74" spans="2:13" ht="15" customHeight="1">
      <c r="B74" s="167" t="s">
        <v>118</v>
      </c>
      <c r="C74" s="238"/>
      <c r="D74" s="238"/>
      <c r="E74" s="238"/>
      <c r="F74" s="236" t="s">
        <v>127</v>
      </c>
      <c r="G74" s="242"/>
      <c r="I74" s="120"/>
    </row>
    <row r="75" spans="2:13" ht="20.25" customHeight="1">
      <c r="B75" s="168" t="s">
        <v>112</v>
      </c>
      <c r="C75" s="238"/>
      <c r="D75" s="238"/>
      <c r="E75" s="238"/>
      <c r="F75" s="239" t="s">
        <v>128</v>
      </c>
      <c r="G75" s="242"/>
      <c r="I75" s="120"/>
    </row>
    <row r="76" spans="2:13" ht="46.5" customHeight="1">
      <c r="B76" s="238"/>
      <c r="C76" s="238"/>
      <c r="D76" s="238"/>
      <c r="E76" s="238"/>
      <c r="F76" s="263" t="s">
        <v>129</v>
      </c>
      <c r="G76" s="263"/>
      <c r="I76" s="120"/>
    </row>
    <row r="77" spans="2:13" ht="49.5" customHeight="1">
      <c r="B77" s="238"/>
      <c r="C77" s="238"/>
      <c r="D77" s="238"/>
      <c r="E77" s="238"/>
      <c r="F77" s="263" t="s">
        <v>130</v>
      </c>
      <c r="G77" s="263"/>
      <c r="I77" s="120"/>
    </row>
    <row r="78" spans="2:13" ht="15" customHeight="1">
      <c r="I78" s="120"/>
    </row>
    <row r="80" spans="2:13">
      <c r="I80" s="120"/>
    </row>
    <row r="82" spans="9:11">
      <c r="J82" s="113"/>
      <c r="K82" s="87"/>
    </row>
    <row r="83" spans="9:11">
      <c r="J83" s="113"/>
      <c r="K83" s="87"/>
    </row>
    <row r="84" spans="9:11">
      <c r="J84" s="113"/>
      <c r="K84" s="87"/>
    </row>
    <row r="85" spans="9:11">
      <c r="J85" s="109"/>
      <c r="K85" s="220"/>
    </row>
    <row r="86" spans="9:11">
      <c r="J86" s="120"/>
      <c r="K86" s="231"/>
    </row>
    <row r="87" spans="9:11">
      <c r="J87" s="120"/>
      <c r="K87" s="231"/>
    </row>
    <row r="88" spans="9:11">
      <c r="J88" s="121"/>
      <c r="K88" s="232"/>
    </row>
    <row r="89" spans="9:11">
      <c r="J89" s="121"/>
      <c r="K89" s="232"/>
    </row>
    <row r="90" spans="9:11" ht="15.75">
      <c r="I90" s="12"/>
      <c r="J90" s="153"/>
      <c r="K90" s="230"/>
    </row>
    <row r="91" spans="9:11" ht="15.75">
      <c r="I91" s="92"/>
      <c r="J91" s="152"/>
      <c r="K91" s="233"/>
    </row>
    <row r="92" spans="9:11">
      <c r="I92" s="113"/>
      <c r="J92" s="121"/>
      <c r="K92" s="232"/>
    </row>
    <row r="93" spans="9:11">
      <c r="I93" s="109"/>
      <c r="J93" s="121"/>
      <c r="K93" s="232"/>
    </row>
    <row r="94" spans="9:11" ht="15.75">
      <c r="I94" s="12"/>
      <c r="J94" s="121"/>
      <c r="K94" s="232"/>
    </row>
    <row r="95" spans="9:11" ht="15.75">
      <c r="I95" s="92"/>
      <c r="J95" s="121"/>
      <c r="K95" s="232"/>
    </row>
    <row r="96" spans="9:11">
      <c r="I96" s="120"/>
    </row>
    <row r="97" spans="9:9">
      <c r="I97" s="120"/>
    </row>
    <row r="98" spans="9:9" ht="15.75">
      <c r="I98" s="153"/>
    </row>
    <row r="99" spans="9:9" ht="15.75">
      <c r="I99" s="152"/>
    </row>
    <row r="100" spans="9:9">
      <c r="I100" s="120"/>
    </row>
    <row r="101" spans="9:9">
      <c r="I101" s="120"/>
    </row>
    <row r="102" spans="9:9">
      <c r="I102" s="120"/>
    </row>
    <row r="103" spans="9:9">
      <c r="I103" s="120"/>
    </row>
  </sheetData>
  <mergeCells count="53">
    <mergeCell ref="L22:L23"/>
    <mergeCell ref="B1:G1"/>
    <mergeCell ref="B2:G2"/>
    <mergeCell ref="B4:G4"/>
    <mergeCell ref="E13:G13"/>
    <mergeCell ref="E14:G14"/>
    <mergeCell ref="E17:G17"/>
    <mergeCell ref="E19:G19"/>
    <mergeCell ref="C33:E33"/>
    <mergeCell ref="C22:E22"/>
    <mergeCell ref="C24:E24"/>
    <mergeCell ref="C25:E25"/>
    <mergeCell ref="D26:E26"/>
    <mergeCell ref="D27:E27"/>
    <mergeCell ref="D28:E28"/>
    <mergeCell ref="C29:E29"/>
    <mergeCell ref="D30:E30"/>
    <mergeCell ref="D31:E31"/>
    <mergeCell ref="D32:E32"/>
    <mergeCell ref="B57:D57"/>
    <mergeCell ref="F57:G57"/>
    <mergeCell ref="B58:D58"/>
    <mergeCell ref="F58:G58"/>
    <mergeCell ref="C47:E47"/>
    <mergeCell ref="B49:B51"/>
    <mergeCell ref="C49:E49"/>
    <mergeCell ref="D50:E50"/>
    <mergeCell ref="D51:E51"/>
    <mergeCell ref="B52:B54"/>
    <mergeCell ref="C52:E52"/>
    <mergeCell ref="D53:E53"/>
    <mergeCell ref="D54:E54"/>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F73:G73"/>
    <mergeCell ref="F77:G77"/>
    <mergeCell ref="F72:G72"/>
    <mergeCell ref="F76:G76"/>
    <mergeCell ref="J67:L67"/>
  </mergeCells>
  <pageMargins left="0.6692913385826772" right="0.15748031496062992" top="0.19685039370078741" bottom="0" header="0.23622047244094491" footer="0"/>
  <pageSetup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workbookViewId="0">
      <selection activeCell="G9" sqref="G9"/>
    </sheetView>
  </sheetViews>
  <sheetFormatPr defaultRowHeight="15"/>
  <cols>
    <col min="19" max="19" width="10.42578125" bestFit="1" customWidth="1"/>
  </cols>
  <sheetData>
    <row r="1" spans="1:19">
      <c r="A1" s="305" t="s">
        <v>0</v>
      </c>
      <c r="B1" s="305" t="s">
        <v>69</v>
      </c>
      <c r="C1" s="305" t="s">
        <v>135</v>
      </c>
      <c r="D1" s="303" t="s">
        <v>136</v>
      </c>
      <c r="E1" s="303" t="s">
        <v>137</v>
      </c>
      <c r="F1" s="303" t="s">
        <v>138</v>
      </c>
      <c r="G1" s="303" t="s">
        <v>139</v>
      </c>
      <c r="H1" s="303" t="s">
        <v>140</v>
      </c>
      <c r="I1" s="303" t="s">
        <v>141</v>
      </c>
      <c r="J1" s="307" t="s">
        <v>142</v>
      </c>
      <c r="K1" s="307"/>
      <c r="L1" s="307" t="s">
        <v>143</v>
      </c>
      <c r="M1" s="307"/>
      <c r="N1" s="307" t="s">
        <v>144</v>
      </c>
      <c r="O1" s="307"/>
      <c r="P1" s="307" t="s">
        <v>145</v>
      </c>
      <c r="Q1" s="307"/>
      <c r="R1" s="308" t="s">
        <v>146</v>
      </c>
      <c r="S1" s="261">
        <f>MAX($S$3:$S$367)</f>
        <v>10670</v>
      </c>
    </row>
    <row r="2" spans="1:19">
      <c r="A2" s="306"/>
      <c r="B2" s="306"/>
      <c r="C2" s="306"/>
      <c r="D2" s="304"/>
      <c r="E2" s="304"/>
      <c r="F2" s="304"/>
      <c r="G2" s="304"/>
      <c r="H2" s="304"/>
      <c r="I2" s="304"/>
      <c r="J2" s="249" t="s">
        <v>147</v>
      </c>
      <c r="K2" s="250" t="s">
        <v>148</v>
      </c>
      <c r="L2" s="250" t="s">
        <v>149</v>
      </c>
      <c r="M2" s="250" t="s">
        <v>150</v>
      </c>
      <c r="N2" s="250" t="s">
        <v>149</v>
      </c>
      <c r="O2" s="250" t="s">
        <v>150</v>
      </c>
      <c r="P2" s="250" t="s">
        <v>149</v>
      </c>
      <c r="Q2" s="250" t="s">
        <v>150</v>
      </c>
      <c r="R2" s="309"/>
      <c r="S2" s="261">
        <f>MIN($S$3:$S$367)</f>
        <v>8710</v>
      </c>
    </row>
    <row r="3" spans="1:19">
      <c r="A3" s="251">
        <v>1</v>
      </c>
      <c r="B3" s="252">
        <v>45727</v>
      </c>
      <c r="C3" s="253" t="s">
        <v>132</v>
      </c>
      <c r="D3" s="260">
        <v>10.4</v>
      </c>
      <c r="E3" s="260">
        <v>10.32</v>
      </c>
      <c r="F3" s="260">
        <v>10.32</v>
      </c>
      <c r="G3" s="260">
        <v>10.33</v>
      </c>
      <c r="H3" s="260">
        <v>10.32</v>
      </c>
      <c r="I3" s="260">
        <v>10.323</v>
      </c>
      <c r="J3" s="254">
        <v>-80</v>
      </c>
      <c r="K3" s="255">
        <v>-0.77</v>
      </c>
      <c r="L3" s="256">
        <v>3200</v>
      </c>
      <c r="M3" s="256">
        <v>33</v>
      </c>
      <c r="N3" s="256">
        <v>0</v>
      </c>
      <c r="O3" s="256">
        <v>0</v>
      </c>
      <c r="P3" s="256">
        <v>3200</v>
      </c>
      <c r="Q3" s="256">
        <v>33</v>
      </c>
      <c r="R3" s="256">
        <v>62952</v>
      </c>
      <c r="S3" s="259">
        <f>F3*1000</f>
        <v>10320</v>
      </c>
    </row>
    <row r="4" spans="1:19">
      <c r="A4" s="251">
        <v>2</v>
      </c>
      <c r="B4" s="252">
        <v>45728</v>
      </c>
      <c r="C4" s="253" t="s">
        <v>132</v>
      </c>
      <c r="D4" s="260">
        <v>10.32</v>
      </c>
      <c r="E4" s="260">
        <v>10.42</v>
      </c>
      <c r="F4" s="260">
        <v>10.37</v>
      </c>
      <c r="G4" s="260">
        <v>10.42</v>
      </c>
      <c r="H4" s="260">
        <v>10.37</v>
      </c>
      <c r="I4" s="260">
        <v>10.308</v>
      </c>
      <c r="J4" s="257">
        <v>50</v>
      </c>
      <c r="K4" s="258">
        <v>0.48</v>
      </c>
      <c r="L4" s="256">
        <v>6500</v>
      </c>
      <c r="M4" s="256">
        <v>67</v>
      </c>
      <c r="N4" s="256">
        <v>0</v>
      </c>
      <c r="O4" s="256">
        <v>0</v>
      </c>
      <c r="P4" s="256">
        <v>6500</v>
      </c>
      <c r="Q4" s="256">
        <v>67</v>
      </c>
      <c r="R4" s="256">
        <v>63257</v>
      </c>
      <c r="S4" s="259">
        <f t="shared" ref="S4:S67" si="0">F4*1000</f>
        <v>10370</v>
      </c>
    </row>
    <row r="5" spans="1:19">
      <c r="A5" s="251">
        <v>3</v>
      </c>
      <c r="B5" s="252">
        <v>45729</v>
      </c>
      <c r="C5" s="253" t="s">
        <v>132</v>
      </c>
      <c r="D5" s="260">
        <v>10.37</v>
      </c>
      <c r="E5" s="260">
        <v>10.42</v>
      </c>
      <c r="F5" s="260">
        <v>10.35</v>
      </c>
      <c r="G5" s="260">
        <v>10.42</v>
      </c>
      <c r="H5" s="260">
        <v>10.35</v>
      </c>
      <c r="I5" s="260">
        <v>10</v>
      </c>
      <c r="J5" s="254">
        <v>-20</v>
      </c>
      <c r="K5" s="255">
        <v>-0.19</v>
      </c>
      <c r="L5" s="256">
        <v>1700</v>
      </c>
      <c r="M5" s="256">
        <v>17</v>
      </c>
      <c r="N5" s="256">
        <v>0</v>
      </c>
      <c r="O5" s="256">
        <v>0</v>
      </c>
      <c r="P5" s="256">
        <v>1700</v>
      </c>
      <c r="Q5" s="256">
        <v>17</v>
      </c>
      <c r="R5" s="256">
        <v>63135</v>
      </c>
      <c r="S5" s="259">
        <f t="shared" si="0"/>
        <v>10350</v>
      </c>
    </row>
    <row r="6" spans="1:19">
      <c r="A6" s="251">
        <v>4</v>
      </c>
      <c r="B6" s="252">
        <v>45730</v>
      </c>
      <c r="C6" s="253" t="s">
        <v>132</v>
      </c>
      <c r="D6" s="260">
        <v>10.35</v>
      </c>
      <c r="E6" s="260">
        <v>10.35</v>
      </c>
      <c r="F6" s="260">
        <v>10.35</v>
      </c>
      <c r="G6" s="260">
        <v>10.35</v>
      </c>
      <c r="H6" s="260">
        <v>10.35</v>
      </c>
      <c r="I6" s="260">
        <v>0</v>
      </c>
      <c r="J6" s="257">
        <v>0</v>
      </c>
      <c r="K6" s="258">
        <v>0</v>
      </c>
      <c r="L6" s="256">
        <v>0</v>
      </c>
      <c r="M6" s="256">
        <v>0</v>
      </c>
      <c r="N6" s="256">
        <v>0</v>
      </c>
      <c r="O6" s="256">
        <v>0</v>
      </c>
      <c r="P6" s="256">
        <v>0</v>
      </c>
      <c r="Q6" s="256">
        <v>0</v>
      </c>
      <c r="R6" s="256">
        <v>63135</v>
      </c>
      <c r="S6" s="259">
        <f t="shared" si="0"/>
        <v>10350</v>
      </c>
    </row>
    <row r="7" spans="1:19">
      <c r="A7" s="251">
        <v>5</v>
      </c>
      <c r="B7" s="252">
        <v>45733</v>
      </c>
      <c r="C7" s="253" t="s">
        <v>132</v>
      </c>
      <c r="D7" s="260">
        <v>10.35</v>
      </c>
      <c r="E7" s="260">
        <v>10.37</v>
      </c>
      <c r="F7" s="260">
        <v>10.39</v>
      </c>
      <c r="G7" s="260">
        <v>10.39</v>
      </c>
      <c r="H7" s="260">
        <v>10.37</v>
      </c>
      <c r="I7" s="260">
        <v>10</v>
      </c>
      <c r="J7" s="257">
        <v>40</v>
      </c>
      <c r="K7" s="258">
        <v>0.39</v>
      </c>
      <c r="L7" s="256">
        <v>1700</v>
      </c>
      <c r="M7" s="256">
        <v>17</v>
      </c>
      <c r="N7" s="256">
        <v>0</v>
      </c>
      <c r="O7" s="256">
        <v>0</v>
      </c>
      <c r="P7" s="256">
        <v>1700</v>
      </c>
      <c r="Q7" s="256">
        <v>17</v>
      </c>
      <c r="R7" s="256">
        <v>65457</v>
      </c>
      <c r="S7" s="259">
        <f t="shared" si="0"/>
        <v>10390</v>
      </c>
    </row>
    <row r="8" spans="1:19">
      <c r="A8" s="251">
        <v>6</v>
      </c>
      <c r="B8" s="252">
        <v>45734</v>
      </c>
      <c r="C8" s="253" t="s">
        <v>132</v>
      </c>
      <c r="D8" s="260">
        <v>10.39</v>
      </c>
      <c r="E8" s="260">
        <v>10.38</v>
      </c>
      <c r="F8" s="260">
        <v>10.38</v>
      </c>
      <c r="G8" s="260">
        <v>10.38</v>
      </c>
      <c r="H8" s="260">
        <v>10.38</v>
      </c>
      <c r="I8" s="260">
        <v>10.375</v>
      </c>
      <c r="J8" s="254">
        <v>-10</v>
      </c>
      <c r="K8" s="255">
        <v>-0.1</v>
      </c>
      <c r="L8" s="256">
        <v>8000</v>
      </c>
      <c r="M8" s="256">
        <v>83</v>
      </c>
      <c r="N8" s="256">
        <v>0</v>
      </c>
      <c r="O8" s="256">
        <v>0</v>
      </c>
      <c r="P8" s="256">
        <v>8000</v>
      </c>
      <c r="Q8" s="256">
        <v>83</v>
      </c>
      <c r="R8" s="256">
        <v>65394</v>
      </c>
      <c r="S8" s="259">
        <f t="shared" si="0"/>
        <v>10380</v>
      </c>
    </row>
    <row r="9" spans="1:19">
      <c r="A9" s="251">
        <v>7</v>
      </c>
      <c r="B9" s="252">
        <v>45735</v>
      </c>
      <c r="C9" s="253" t="s">
        <v>132</v>
      </c>
      <c r="D9" s="260">
        <v>10.38</v>
      </c>
      <c r="E9" s="260">
        <v>10.31</v>
      </c>
      <c r="F9" s="260">
        <v>10.31</v>
      </c>
      <c r="G9" s="260">
        <v>10.31</v>
      </c>
      <c r="H9" s="260">
        <v>10.31</v>
      </c>
      <c r="I9" s="260">
        <v>10</v>
      </c>
      <c r="J9" s="254">
        <v>-70</v>
      </c>
      <c r="K9" s="255">
        <v>-0.67</v>
      </c>
      <c r="L9" s="256">
        <v>100</v>
      </c>
      <c r="M9" s="256">
        <v>1</v>
      </c>
      <c r="N9" s="256">
        <v>0</v>
      </c>
      <c r="O9" s="256">
        <v>0</v>
      </c>
      <c r="P9" s="256">
        <v>100</v>
      </c>
      <c r="Q9" s="256">
        <v>1</v>
      </c>
      <c r="R9" s="256">
        <v>64953</v>
      </c>
      <c r="S9" s="259">
        <f t="shared" si="0"/>
        <v>10310</v>
      </c>
    </row>
    <row r="10" spans="1:19">
      <c r="A10" s="251">
        <v>8</v>
      </c>
      <c r="B10" s="252">
        <v>45736</v>
      </c>
      <c r="C10" s="253" t="s">
        <v>132</v>
      </c>
      <c r="D10" s="260">
        <v>10.31</v>
      </c>
      <c r="E10" s="260">
        <v>10.31</v>
      </c>
      <c r="F10" s="260">
        <v>10.31</v>
      </c>
      <c r="G10" s="260">
        <v>10.31</v>
      </c>
      <c r="H10" s="260">
        <v>10.31</v>
      </c>
      <c r="I10" s="260">
        <v>0</v>
      </c>
      <c r="J10" s="257">
        <v>0</v>
      </c>
      <c r="K10" s="258">
        <v>0</v>
      </c>
      <c r="L10" s="256">
        <v>0</v>
      </c>
      <c r="M10" s="256">
        <v>0</v>
      </c>
      <c r="N10" s="256">
        <v>0</v>
      </c>
      <c r="O10" s="256">
        <v>0</v>
      </c>
      <c r="P10" s="256">
        <v>0</v>
      </c>
      <c r="Q10" s="256">
        <v>0</v>
      </c>
      <c r="R10" s="256">
        <v>64953</v>
      </c>
      <c r="S10" s="259">
        <f t="shared" si="0"/>
        <v>10310</v>
      </c>
    </row>
    <row r="11" spans="1:19">
      <c r="A11" s="251">
        <v>9</v>
      </c>
      <c r="B11" s="252">
        <v>45737</v>
      </c>
      <c r="C11" s="253" t="s">
        <v>132</v>
      </c>
      <c r="D11" s="260">
        <v>10.31</v>
      </c>
      <c r="E11" s="260">
        <v>10.27</v>
      </c>
      <c r="F11" s="260">
        <v>10.26</v>
      </c>
      <c r="G11" s="260">
        <v>10.27</v>
      </c>
      <c r="H11" s="260">
        <v>10.26</v>
      </c>
      <c r="I11" s="260">
        <v>10</v>
      </c>
      <c r="J11" s="254">
        <v>-50</v>
      </c>
      <c r="K11" s="255">
        <v>-0.48</v>
      </c>
      <c r="L11" s="256">
        <v>200</v>
      </c>
      <c r="M11" s="256">
        <v>2</v>
      </c>
      <c r="N11" s="256">
        <v>0</v>
      </c>
      <c r="O11" s="256">
        <v>0</v>
      </c>
      <c r="P11" s="256">
        <v>200</v>
      </c>
      <c r="Q11" s="256">
        <v>2</v>
      </c>
      <c r="R11" s="256">
        <v>64638</v>
      </c>
      <c r="S11" s="259">
        <f t="shared" si="0"/>
        <v>10260</v>
      </c>
    </row>
    <row r="12" spans="1:19">
      <c r="A12" s="251">
        <v>10</v>
      </c>
      <c r="B12" s="252">
        <v>45740</v>
      </c>
      <c r="C12" s="253" t="s">
        <v>132</v>
      </c>
      <c r="D12" s="260">
        <v>10.26</v>
      </c>
      <c r="E12" s="260">
        <v>10.26</v>
      </c>
      <c r="F12" s="260">
        <v>10.31</v>
      </c>
      <c r="G12" s="260">
        <v>10.31</v>
      </c>
      <c r="H12" s="260">
        <v>10.26</v>
      </c>
      <c r="I12" s="260">
        <v>10</v>
      </c>
      <c r="J12" s="257">
        <v>50</v>
      </c>
      <c r="K12" s="258">
        <v>0.49</v>
      </c>
      <c r="L12" s="256">
        <v>600</v>
      </c>
      <c r="M12" s="256">
        <v>6</v>
      </c>
      <c r="N12" s="256">
        <v>0</v>
      </c>
      <c r="O12" s="256">
        <v>0</v>
      </c>
      <c r="P12" s="256">
        <v>600</v>
      </c>
      <c r="Q12" s="256">
        <v>6</v>
      </c>
      <c r="R12" s="256">
        <v>64953</v>
      </c>
      <c r="S12" s="259">
        <f t="shared" si="0"/>
        <v>10310</v>
      </c>
    </row>
    <row r="13" spans="1:19">
      <c r="A13" s="251">
        <v>11</v>
      </c>
      <c r="B13" s="252">
        <v>45741</v>
      </c>
      <c r="C13" s="253" t="s">
        <v>132</v>
      </c>
      <c r="D13" s="260">
        <v>10.31</v>
      </c>
      <c r="E13" s="260">
        <v>10.36</v>
      </c>
      <c r="F13" s="260">
        <v>10.33</v>
      </c>
      <c r="G13" s="260">
        <v>10.36</v>
      </c>
      <c r="H13" s="260">
        <v>10.33</v>
      </c>
      <c r="I13" s="260">
        <v>10.333</v>
      </c>
      <c r="J13" s="257">
        <v>20</v>
      </c>
      <c r="K13" s="258">
        <v>0.19</v>
      </c>
      <c r="L13" s="256">
        <v>3000</v>
      </c>
      <c r="M13" s="256">
        <v>31</v>
      </c>
      <c r="N13" s="256">
        <v>0</v>
      </c>
      <c r="O13" s="256">
        <v>0</v>
      </c>
      <c r="P13" s="256">
        <v>3000</v>
      </c>
      <c r="Q13" s="256">
        <v>31</v>
      </c>
      <c r="R13" s="256">
        <v>65079</v>
      </c>
      <c r="S13" s="259">
        <f t="shared" si="0"/>
        <v>10330</v>
      </c>
    </row>
    <row r="14" spans="1:19">
      <c r="A14" s="251">
        <v>12</v>
      </c>
      <c r="B14" s="252">
        <v>45742</v>
      </c>
      <c r="C14" s="253" t="s">
        <v>132</v>
      </c>
      <c r="D14" s="260">
        <v>10.33</v>
      </c>
      <c r="E14" s="260">
        <v>10.36</v>
      </c>
      <c r="F14" s="260">
        <v>10.36</v>
      </c>
      <c r="G14" s="260">
        <v>10.36</v>
      </c>
      <c r="H14" s="260">
        <v>10.36</v>
      </c>
      <c r="I14" s="260">
        <v>10</v>
      </c>
      <c r="J14" s="257">
        <v>30</v>
      </c>
      <c r="K14" s="258">
        <v>0.28999999999999998</v>
      </c>
      <c r="L14" s="256">
        <v>400</v>
      </c>
      <c r="M14" s="256">
        <v>4</v>
      </c>
      <c r="N14" s="256">
        <v>0</v>
      </c>
      <c r="O14" s="256">
        <v>0</v>
      </c>
      <c r="P14" s="256">
        <v>400</v>
      </c>
      <c r="Q14" s="256">
        <v>4</v>
      </c>
      <c r="R14" s="256">
        <v>65268</v>
      </c>
      <c r="S14" s="259">
        <f t="shared" si="0"/>
        <v>10360</v>
      </c>
    </row>
    <row r="15" spans="1:19">
      <c r="A15" s="251">
        <v>13</v>
      </c>
      <c r="B15" s="252">
        <v>45743</v>
      </c>
      <c r="C15" s="253" t="s">
        <v>132</v>
      </c>
      <c r="D15" s="260">
        <v>10.36</v>
      </c>
      <c r="E15" s="260">
        <v>10.32</v>
      </c>
      <c r="F15" s="260">
        <v>10.32</v>
      </c>
      <c r="G15" s="260">
        <v>10.32</v>
      </c>
      <c r="H15" s="260">
        <v>10.32</v>
      </c>
      <c r="I15" s="260">
        <v>10</v>
      </c>
      <c r="J15" s="254">
        <v>-40</v>
      </c>
      <c r="K15" s="255">
        <v>-0.39</v>
      </c>
      <c r="L15" s="256">
        <v>500</v>
      </c>
      <c r="M15" s="256">
        <v>5</v>
      </c>
      <c r="N15" s="256">
        <v>0</v>
      </c>
      <c r="O15" s="256">
        <v>0</v>
      </c>
      <c r="P15" s="256">
        <v>500</v>
      </c>
      <c r="Q15" s="256">
        <v>5</v>
      </c>
      <c r="R15" s="256">
        <v>65016</v>
      </c>
      <c r="S15" s="259">
        <f t="shared" si="0"/>
        <v>10320</v>
      </c>
    </row>
    <row r="16" spans="1:19">
      <c r="A16" s="251">
        <v>14</v>
      </c>
      <c r="B16" s="252">
        <v>45744</v>
      </c>
      <c r="C16" s="253" t="s">
        <v>132</v>
      </c>
      <c r="D16" s="260">
        <v>10.32</v>
      </c>
      <c r="E16" s="260">
        <v>10.24</v>
      </c>
      <c r="F16" s="260">
        <v>10.220000000000001</v>
      </c>
      <c r="G16" s="260">
        <v>10.24</v>
      </c>
      <c r="H16" s="260">
        <v>10.210000000000001</v>
      </c>
      <c r="I16" s="260">
        <v>10</v>
      </c>
      <c r="J16" s="254">
        <v>-100</v>
      </c>
      <c r="K16" s="255">
        <v>-0.97</v>
      </c>
      <c r="L16" s="256">
        <v>600</v>
      </c>
      <c r="M16" s="256">
        <v>6</v>
      </c>
      <c r="N16" s="256">
        <v>0</v>
      </c>
      <c r="O16" s="256">
        <v>0</v>
      </c>
      <c r="P16" s="256">
        <v>600</v>
      </c>
      <c r="Q16" s="256">
        <v>6</v>
      </c>
      <c r="R16" s="256">
        <v>64386</v>
      </c>
      <c r="S16" s="259">
        <f t="shared" si="0"/>
        <v>10220</v>
      </c>
    </row>
    <row r="17" spans="1:19">
      <c r="A17" s="251">
        <v>15</v>
      </c>
      <c r="B17" s="252">
        <v>45747</v>
      </c>
      <c r="C17" s="253" t="s">
        <v>132</v>
      </c>
      <c r="D17" s="260">
        <v>10.220000000000001</v>
      </c>
      <c r="E17" s="260">
        <v>10.220000000000001</v>
      </c>
      <c r="F17" s="260">
        <v>10.220000000000001</v>
      </c>
      <c r="G17" s="260">
        <v>10.220000000000001</v>
      </c>
      <c r="H17" s="260">
        <v>10.220000000000001</v>
      </c>
      <c r="I17" s="260">
        <v>0</v>
      </c>
      <c r="J17" s="254">
        <v>0</v>
      </c>
      <c r="K17" s="255">
        <v>0</v>
      </c>
      <c r="L17" s="256">
        <v>0</v>
      </c>
      <c r="M17" s="256">
        <v>0</v>
      </c>
      <c r="N17" s="256">
        <v>0</v>
      </c>
      <c r="O17" s="256">
        <v>0</v>
      </c>
      <c r="P17" s="256">
        <v>0</v>
      </c>
      <c r="Q17" s="256">
        <v>0</v>
      </c>
      <c r="R17" s="256">
        <v>64386</v>
      </c>
      <c r="S17" s="259">
        <f t="shared" si="0"/>
        <v>10220</v>
      </c>
    </row>
    <row r="18" spans="1:19">
      <c r="A18" s="251">
        <v>16</v>
      </c>
      <c r="B18" s="252">
        <v>45748</v>
      </c>
      <c r="C18" s="253" t="s">
        <v>132</v>
      </c>
      <c r="D18" s="260">
        <v>10.220000000000001</v>
      </c>
      <c r="E18" s="260">
        <v>10.15</v>
      </c>
      <c r="F18" s="260">
        <v>10.15</v>
      </c>
      <c r="G18" s="260">
        <v>10.15</v>
      </c>
      <c r="H18" s="260">
        <v>10.15</v>
      </c>
      <c r="I18" s="260">
        <v>10</v>
      </c>
      <c r="J18" s="254">
        <v>-70</v>
      </c>
      <c r="K18" s="255">
        <v>-0.68</v>
      </c>
      <c r="L18" s="256">
        <v>100</v>
      </c>
      <c r="M18" s="256">
        <v>1</v>
      </c>
      <c r="N18" s="256">
        <v>0</v>
      </c>
      <c r="O18" s="256">
        <v>0</v>
      </c>
      <c r="P18" s="256">
        <v>100</v>
      </c>
      <c r="Q18" s="256">
        <v>1</v>
      </c>
      <c r="R18" s="256">
        <v>63945</v>
      </c>
      <c r="S18" s="259">
        <f t="shared" si="0"/>
        <v>10150</v>
      </c>
    </row>
    <row r="19" spans="1:19">
      <c r="A19" s="251">
        <v>17</v>
      </c>
      <c r="B19" s="252">
        <v>45749</v>
      </c>
      <c r="C19" s="253" t="s">
        <v>132</v>
      </c>
      <c r="D19" s="260">
        <v>10.15</v>
      </c>
      <c r="E19" s="260">
        <v>10.28</v>
      </c>
      <c r="F19" s="260">
        <v>10.25</v>
      </c>
      <c r="G19" s="260">
        <v>10.28</v>
      </c>
      <c r="H19" s="260">
        <v>10.25</v>
      </c>
      <c r="I19" s="260">
        <v>10</v>
      </c>
      <c r="J19" s="257">
        <v>100</v>
      </c>
      <c r="K19" s="258">
        <v>0.99</v>
      </c>
      <c r="L19" s="256">
        <v>500</v>
      </c>
      <c r="M19" s="256">
        <v>5</v>
      </c>
      <c r="N19" s="256">
        <v>0</v>
      </c>
      <c r="O19" s="256">
        <v>0</v>
      </c>
      <c r="P19" s="256">
        <v>500</v>
      </c>
      <c r="Q19" s="256">
        <v>5</v>
      </c>
      <c r="R19" s="256">
        <v>64575</v>
      </c>
      <c r="S19" s="259">
        <f t="shared" si="0"/>
        <v>10250</v>
      </c>
    </row>
    <row r="20" spans="1:19">
      <c r="A20" s="251">
        <v>18</v>
      </c>
      <c r="B20" s="252">
        <v>45750</v>
      </c>
      <c r="C20" s="253" t="s">
        <v>132</v>
      </c>
      <c r="D20" s="260">
        <v>10.25</v>
      </c>
      <c r="E20" s="260">
        <v>9.56</v>
      </c>
      <c r="F20" s="260">
        <v>9.5500000000000007</v>
      </c>
      <c r="G20" s="260">
        <v>9.56</v>
      </c>
      <c r="H20" s="260">
        <v>9.5500000000000007</v>
      </c>
      <c r="I20" s="260">
        <v>5</v>
      </c>
      <c r="J20" s="254">
        <v>-700</v>
      </c>
      <c r="K20" s="255">
        <v>-6.83</v>
      </c>
      <c r="L20" s="256">
        <v>200</v>
      </c>
      <c r="M20" s="256">
        <v>1</v>
      </c>
      <c r="N20" s="256">
        <v>0</v>
      </c>
      <c r="O20" s="256">
        <v>0</v>
      </c>
      <c r="P20" s="256">
        <v>200</v>
      </c>
      <c r="Q20" s="256">
        <v>1</v>
      </c>
      <c r="R20" s="256">
        <v>60165</v>
      </c>
      <c r="S20" s="259">
        <f t="shared" si="0"/>
        <v>9550</v>
      </c>
    </row>
    <row r="21" spans="1:19">
      <c r="A21" s="251">
        <v>19</v>
      </c>
      <c r="B21" s="252">
        <v>45751</v>
      </c>
      <c r="C21" s="253" t="s">
        <v>132</v>
      </c>
      <c r="D21" s="260">
        <v>9.5500000000000007</v>
      </c>
      <c r="E21" s="260">
        <v>9.07</v>
      </c>
      <c r="F21" s="260">
        <v>9.24</v>
      </c>
      <c r="G21" s="260">
        <v>9.24</v>
      </c>
      <c r="H21" s="260">
        <v>9.07</v>
      </c>
      <c r="I21" s="260">
        <v>9.1669999999999998</v>
      </c>
      <c r="J21" s="254">
        <v>-310</v>
      </c>
      <c r="K21" s="255">
        <v>-3.25</v>
      </c>
      <c r="L21" s="256">
        <v>1200</v>
      </c>
      <c r="M21" s="256">
        <v>11</v>
      </c>
      <c r="N21" s="256">
        <v>0</v>
      </c>
      <c r="O21" s="256">
        <v>0</v>
      </c>
      <c r="P21" s="256">
        <v>1200</v>
      </c>
      <c r="Q21" s="256">
        <v>11</v>
      </c>
      <c r="R21" s="256">
        <v>58212</v>
      </c>
      <c r="S21" s="259">
        <f t="shared" si="0"/>
        <v>9240</v>
      </c>
    </row>
    <row r="22" spans="1:19">
      <c r="A22" s="251">
        <v>20</v>
      </c>
      <c r="B22" s="252">
        <v>45755</v>
      </c>
      <c r="C22" s="253" t="s">
        <v>132</v>
      </c>
      <c r="D22" s="260">
        <v>9.24</v>
      </c>
      <c r="E22" s="260">
        <v>9</v>
      </c>
      <c r="F22" s="260">
        <v>8.94</v>
      </c>
      <c r="G22" s="260">
        <v>9</v>
      </c>
      <c r="H22" s="260">
        <v>8.94</v>
      </c>
      <c r="I22" s="260">
        <v>8.5709999999999997</v>
      </c>
      <c r="J22" s="254">
        <v>-300</v>
      </c>
      <c r="K22" s="255">
        <v>-3.25</v>
      </c>
      <c r="L22" s="256">
        <v>700</v>
      </c>
      <c r="M22" s="256">
        <v>6</v>
      </c>
      <c r="N22" s="256">
        <v>0</v>
      </c>
      <c r="O22" s="256">
        <v>0</v>
      </c>
      <c r="P22" s="256">
        <v>700</v>
      </c>
      <c r="Q22" s="256">
        <v>6</v>
      </c>
      <c r="R22" s="256">
        <v>56322</v>
      </c>
      <c r="S22" s="259">
        <f t="shared" si="0"/>
        <v>8940</v>
      </c>
    </row>
    <row r="23" spans="1:19">
      <c r="A23" s="251">
        <v>21</v>
      </c>
      <c r="B23" s="252">
        <v>45756</v>
      </c>
      <c r="C23" s="253" t="s">
        <v>132</v>
      </c>
      <c r="D23" s="260">
        <v>8.94</v>
      </c>
      <c r="E23" s="260">
        <v>8.68</v>
      </c>
      <c r="F23" s="260">
        <v>8.7100000000000009</v>
      </c>
      <c r="G23" s="260">
        <v>8.7100000000000009</v>
      </c>
      <c r="H23" s="260">
        <v>8.65</v>
      </c>
      <c r="I23" s="260">
        <v>8.2349999999999994</v>
      </c>
      <c r="J23" s="254">
        <v>-230</v>
      </c>
      <c r="K23" s="255">
        <v>-2.57</v>
      </c>
      <c r="L23" s="256">
        <v>1700</v>
      </c>
      <c r="M23" s="256">
        <v>14</v>
      </c>
      <c r="N23" s="256">
        <v>0</v>
      </c>
      <c r="O23" s="256">
        <v>0</v>
      </c>
      <c r="P23" s="256">
        <v>1700</v>
      </c>
      <c r="Q23" s="256">
        <v>14</v>
      </c>
      <c r="R23" s="256">
        <v>54873</v>
      </c>
      <c r="S23" s="259">
        <f t="shared" si="0"/>
        <v>8710</v>
      </c>
    </row>
    <row r="24" spans="1:19">
      <c r="A24" s="251">
        <v>22</v>
      </c>
      <c r="B24" s="252">
        <v>45757</v>
      </c>
      <c r="C24" s="253" t="s">
        <v>132</v>
      </c>
      <c r="D24" s="260">
        <v>8.7100000000000009</v>
      </c>
      <c r="E24" s="260">
        <v>8.7100000000000009</v>
      </c>
      <c r="F24" s="260">
        <v>8.7100000000000009</v>
      </c>
      <c r="G24" s="260">
        <v>8.7100000000000009</v>
      </c>
      <c r="H24" s="260">
        <v>8.7100000000000009</v>
      </c>
      <c r="I24" s="260">
        <v>0</v>
      </c>
      <c r="J24" s="257">
        <v>0</v>
      </c>
      <c r="K24" s="258">
        <v>0</v>
      </c>
      <c r="L24" s="256">
        <v>0</v>
      </c>
      <c r="M24" s="256">
        <v>0</v>
      </c>
      <c r="N24" s="256">
        <v>0</v>
      </c>
      <c r="O24" s="256">
        <v>0</v>
      </c>
      <c r="P24" s="256">
        <v>0</v>
      </c>
      <c r="Q24" s="256">
        <v>0</v>
      </c>
      <c r="R24" s="256">
        <v>54873</v>
      </c>
      <c r="S24" s="259">
        <f t="shared" si="0"/>
        <v>8710</v>
      </c>
    </row>
    <row r="25" spans="1:19">
      <c r="A25" s="251">
        <v>23</v>
      </c>
      <c r="B25" s="252">
        <v>45758</v>
      </c>
      <c r="C25" s="253" t="s">
        <v>132</v>
      </c>
      <c r="D25" s="260">
        <v>8.7100000000000009</v>
      </c>
      <c r="E25" s="260">
        <v>8.7100000000000009</v>
      </c>
      <c r="F25" s="260">
        <v>8.7100000000000009</v>
      </c>
      <c r="G25" s="260">
        <v>8.7100000000000009</v>
      </c>
      <c r="H25" s="260">
        <v>8.7100000000000009</v>
      </c>
      <c r="I25" s="260">
        <v>0</v>
      </c>
      <c r="J25" s="254">
        <v>0</v>
      </c>
      <c r="K25" s="255">
        <v>0</v>
      </c>
      <c r="L25" s="256">
        <v>0</v>
      </c>
      <c r="M25" s="256">
        <v>0</v>
      </c>
      <c r="N25" s="256">
        <v>0</v>
      </c>
      <c r="O25" s="256">
        <v>0</v>
      </c>
      <c r="P25" s="256">
        <v>0</v>
      </c>
      <c r="Q25" s="256">
        <v>0</v>
      </c>
      <c r="R25" s="256">
        <v>54873</v>
      </c>
      <c r="S25" s="259">
        <f t="shared" si="0"/>
        <v>8710</v>
      </c>
    </row>
    <row r="26" spans="1:19">
      <c r="A26" s="251">
        <v>24</v>
      </c>
      <c r="B26" s="252">
        <v>45761</v>
      </c>
      <c r="C26" s="253" t="s">
        <v>132</v>
      </c>
      <c r="D26" s="260">
        <v>8.7100000000000009</v>
      </c>
      <c r="E26" s="260">
        <v>9.31</v>
      </c>
      <c r="F26" s="260">
        <v>9.31</v>
      </c>
      <c r="G26" s="260">
        <v>9.31</v>
      </c>
      <c r="H26" s="260">
        <v>9.31</v>
      </c>
      <c r="I26" s="260">
        <v>5</v>
      </c>
      <c r="J26" s="257">
        <v>600</v>
      </c>
      <c r="K26" s="258">
        <v>6.89</v>
      </c>
      <c r="L26" s="256">
        <v>200</v>
      </c>
      <c r="M26" s="256">
        <v>1</v>
      </c>
      <c r="N26" s="256">
        <v>0</v>
      </c>
      <c r="O26" s="256">
        <v>0</v>
      </c>
      <c r="P26" s="256">
        <v>200</v>
      </c>
      <c r="Q26" s="256">
        <v>1</v>
      </c>
      <c r="R26" s="256">
        <v>58653</v>
      </c>
      <c r="S26" s="259">
        <f t="shared" si="0"/>
        <v>9310</v>
      </c>
    </row>
    <row r="27" spans="1:19">
      <c r="A27" s="251">
        <v>25</v>
      </c>
      <c r="B27" s="252">
        <v>45762</v>
      </c>
      <c r="C27" s="253" t="s">
        <v>132</v>
      </c>
      <c r="D27" s="260">
        <v>9.31</v>
      </c>
      <c r="E27" s="260">
        <v>9.77</v>
      </c>
      <c r="F27" s="260">
        <v>9.58</v>
      </c>
      <c r="G27" s="260">
        <v>9.77</v>
      </c>
      <c r="H27" s="260">
        <v>9.58</v>
      </c>
      <c r="I27" s="260">
        <v>9.0909999999999993</v>
      </c>
      <c r="J27" s="257">
        <v>270</v>
      </c>
      <c r="K27" s="258">
        <v>2.9</v>
      </c>
      <c r="L27" s="256">
        <v>1100</v>
      </c>
      <c r="M27" s="256">
        <v>10</v>
      </c>
      <c r="N27" s="256">
        <v>0</v>
      </c>
      <c r="O27" s="256">
        <v>0</v>
      </c>
      <c r="P27" s="256">
        <v>1100</v>
      </c>
      <c r="Q27" s="256">
        <v>10</v>
      </c>
      <c r="R27" s="256">
        <v>60354</v>
      </c>
      <c r="S27" s="259">
        <f t="shared" si="0"/>
        <v>9580</v>
      </c>
    </row>
    <row r="28" spans="1:19">
      <c r="A28" s="251">
        <v>26</v>
      </c>
      <c r="B28" s="252">
        <v>45763</v>
      </c>
      <c r="C28" s="253" t="s">
        <v>132</v>
      </c>
      <c r="D28" s="260">
        <v>9.58</v>
      </c>
      <c r="E28" s="260">
        <v>9.61</v>
      </c>
      <c r="F28" s="260">
        <v>9.52</v>
      </c>
      <c r="G28" s="260">
        <v>9.61</v>
      </c>
      <c r="H28" s="260">
        <v>9.52</v>
      </c>
      <c r="I28" s="260">
        <v>7.5</v>
      </c>
      <c r="J28" s="254">
        <v>-60</v>
      </c>
      <c r="K28" s="255">
        <v>-0.63</v>
      </c>
      <c r="L28" s="256">
        <v>400</v>
      </c>
      <c r="M28" s="256">
        <v>3</v>
      </c>
      <c r="N28" s="256">
        <v>0</v>
      </c>
      <c r="O28" s="256">
        <v>0</v>
      </c>
      <c r="P28" s="256">
        <v>400</v>
      </c>
      <c r="Q28" s="256">
        <v>3</v>
      </c>
      <c r="R28" s="256">
        <v>59976</v>
      </c>
      <c r="S28" s="259">
        <f t="shared" si="0"/>
        <v>9520</v>
      </c>
    </row>
    <row r="29" spans="1:19">
      <c r="A29" s="251">
        <v>27</v>
      </c>
      <c r="B29" s="252">
        <v>45764</v>
      </c>
      <c r="C29" s="253" t="s">
        <v>132</v>
      </c>
      <c r="D29" s="260">
        <v>9.52</v>
      </c>
      <c r="E29" s="260">
        <v>9.4600000000000009</v>
      </c>
      <c r="F29" s="260">
        <v>9.4700000000000006</v>
      </c>
      <c r="G29" s="260">
        <v>9.4700000000000006</v>
      </c>
      <c r="H29" s="260">
        <v>9.4600000000000009</v>
      </c>
      <c r="I29" s="260">
        <v>5</v>
      </c>
      <c r="J29" s="254">
        <v>-50</v>
      </c>
      <c r="K29" s="255">
        <v>-0.53</v>
      </c>
      <c r="L29" s="256">
        <v>200</v>
      </c>
      <c r="M29" s="256">
        <v>1</v>
      </c>
      <c r="N29" s="256">
        <v>0</v>
      </c>
      <c r="O29" s="256">
        <v>0</v>
      </c>
      <c r="P29" s="256">
        <v>200</v>
      </c>
      <c r="Q29" s="256">
        <v>1</v>
      </c>
      <c r="R29" s="256">
        <v>59661</v>
      </c>
      <c r="S29" s="259">
        <f t="shared" si="0"/>
        <v>9470</v>
      </c>
    </row>
    <row r="30" spans="1:19">
      <c r="A30" s="251">
        <v>28</v>
      </c>
      <c r="B30" s="252">
        <v>45765</v>
      </c>
      <c r="C30" s="253" t="s">
        <v>132</v>
      </c>
      <c r="D30" s="260">
        <v>9.4700000000000006</v>
      </c>
      <c r="E30" s="260">
        <v>9.68</v>
      </c>
      <c r="F30" s="260">
        <v>9.6999999999999993</v>
      </c>
      <c r="G30" s="260">
        <v>9.6999999999999993</v>
      </c>
      <c r="H30" s="260">
        <v>9.68</v>
      </c>
      <c r="I30" s="260">
        <v>8.3330000000000002</v>
      </c>
      <c r="J30" s="257">
        <v>230</v>
      </c>
      <c r="K30" s="258">
        <v>2.4300000000000002</v>
      </c>
      <c r="L30" s="256">
        <v>600</v>
      </c>
      <c r="M30" s="256">
        <v>5</v>
      </c>
      <c r="N30" s="256">
        <v>0</v>
      </c>
      <c r="O30" s="256">
        <v>0</v>
      </c>
      <c r="P30" s="256">
        <v>600</v>
      </c>
      <c r="Q30" s="256">
        <v>5</v>
      </c>
      <c r="R30" s="256">
        <v>61110</v>
      </c>
      <c r="S30" s="259">
        <f t="shared" si="0"/>
        <v>9700</v>
      </c>
    </row>
    <row r="31" spans="1:19">
      <c r="A31" s="251">
        <v>29</v>
      </c>
      <c r="B31" s="252">
        <v>45768</v>
      </c>
      <c r="C31" s="253" t="s">
        <v>132</v>
      </c>
      <c r="D31" s="260">
        <v>9.6999999999999993</v>
      </c>
      <c r="E31" s="260">
        <v>9.6999999999999993</v>
      </c>
      <c r="F31" s="260">
        <v>9.6999999999999993</v>
      </c>
      <c r="G31" s="260">
        <v>9.6999999999999993</v>
      </c>
      <c r="H31" s="260">
        <v>9.6999999999999993</v>
      </c>
      <c r="I31" s="260">
        <v>0</v>
      </c>
      <c r="J31" s="254">
        <v>0</v>
      </c>
      <c r="K31" s="255">
        <v>0</v>
      </c>
      <c r="L31" s="256">
        <v>0</v>
      </c>
      <c r="M31" s="256">
        <v>0</v>
      </c>
      <c r="N31" s="256">
        <v>0</v>
      </c>
      <c r="O31" s="256">
        <v>0</v>
      </c>
      <c r="P31" s="256">
        <v>0</v>
      </c>
      <c r="Q31" s="256">
        <v>0</v>
      </c>
      <c r="R31" s="256">
        <v>61110</v>
      </c>
      <c r="S31" s="259">
        <f t="shared" si="0"/>
        <v>9700</v>
      </c>
    </row>
    <row r="32" spans="1:19">
      <c r="A32" s="251">
        <v>30</v>
      </c>
      <c r="B32" s="252">
        <v>45769</v>
      </c>
      <c r="C32" s="253" t="s">
        <v>132</v>
      </c>
      <c r="D32" s="260">
        <v>9.6999999999999993</v>
      </c>
      <c r="E32" s="260">
        <v>9.24</v>
      </c>
      <c r="F32" s="260">
        <v>9.24</v>
      </c>
      <c r="G32" s="260">
        <v>9.24</v>
      </c>
      <c r="H32" s="260">
        <v>9.24</v>
      </c>
      <c r="I32" s="260">
        <v>6.6669999999999998</v>
      </c>
      <c r="J32" s="254">
        <v>-460</v>
      </c>
      <c r="K32" s="255">
        <v>-4.74</v>
      </c>
      <c r="L32" s="256">
        <v>300</v>
      </c>
      <c r="M32" s="256">
        <v>2</v>
      </c>
      <c r="N32" s="256">
        <v>0</v>
      </c>
      <c r="O32" s="256">
        <v>0</v>
      </c>
      <c r="P32" s="256">
        <v>300</v>
      </c>
      <c r="Q32" s="256">
        <v>2</v>
      </c>
      <c r="R32" s="256">
        <v>58212</v>
      </c>
      <c r="S32" s="259">
        <f t="shared" si="0"/>
        <v>9240</v>
      </c>
    </row>
    <row r="33" spans="1:19">
      <c r="A33" s="251">
        <v>31</v>
      </c>
      <c r="B33" s="252">
        <v>45770</v>
      </c>
      <c r="C33" s="253" t="s">
        <v>132</v>
      </c>
      <c r="D33" s="260">
        <v>9.24</v>
      </c>
      <c r="E33" s="260">
        <v>9.64</v>
      </c>
      <c r="F33" s="260">
        <v>9.6</v>
      </c>
      <c r="G33" s="260">
        <v>9.64</v>
      </c>
      <c r="H33" s="260">
        <v>9.6</v>
      </c>
      <c r="I33" s="260">
        <v>8</v>
      </c>
      <c r="J33" s="257">
        <v>360</v>
      </c>
      <c r="K33" s="258">
        <v>3.9</v>
      </c>
      <c r="L33" s="256">
        <v>500</v>
      </c>
      <c r="M33" s="256">
        <v>4</v>
      </c>
      <c r="N33" s="256">
        <v>0</v>
      </c>
      <c r="O33" s="256">
        <v>0</v>
      </c>
      <c r="P33" s="256">
        <v>500</v>
      </c>
      <c r="Q33" s="256">
        <v>4</v>
      </c>
      <c r="R33" s="256">
        <v>60480</v>
      </c>
      <c r="S33" s="259">
        <f t="shared" si="0"/>
        <v>9600</v>
      </c>
    </row>
    <row r="34" spans="1:19">
      <c r="A34" s="251">
        <v>32</v>
      </c>
      <c r="B34" s="252">
        <v>45771</v>
      </c>
      <c r="C34" s="253" t="s">
        <v>132</v>
      </c>
      <c r="D34" s="260">
        <v>9.6</v>
      </c>
      <c r="E34" s="260">
        <v>9.66</v>
      </c>
      <c r="F34" s="260">
        <v>9.66</v>
      </c>
      <c r="G34" s="260">
        <v>9.66</v>
      </c>
      <c r="H34" s="260">
        <v>9.66</v>
      </c>
      <c r="I34" s="260">
        <v>9</v>
      </c>
      <c r="J34" s="257">
        <v>60</v>
      </c>
      <c r="K34" s="258">
        <v>0.63</v>
      </c>
      <c r="L34" s="256">
        <v>1000</v>
      </c>
      <c r="M34" s="256">
        <v>9</v>
      </c>
      <c r="N34" s="256">
        <v>0</v>
      </c>
      <c r="O34" s="256">
        <v>0</v>
      </c>
      <c r="P34" s="256">
        <v>1000</v>
      </c>
      <c r="Q34" s="256">
        <v>9</v>
      </c>
      <c r="R34" s="256">
        <v>60858</v>
      </c>
      <c r="S34" s="259">
        <f t="shared" si="0"/>
        <v>9660</v>
      </c>
    </row>
    <row r="35" spans="1:19">
      <c r="A35" s="251">
        <v>33</v>
      </c>
      <c r="B35" s="252">
        <v>45772</v>
      </c>
      <c r="C35" s="253" t="s">
        <v>132</v>
      </c>
      <c r="D35" s="260">
        <v>9.66</v>
      </c>
      <c r="E35" s="260">
        <v>9.66</v>
      </c>
      <c r="F35" s="260">
        <v>9.66</v>
      </c>
      <c r="G35" s="260">
        <v>9.66</v>
      </c>
      <c r="H35" s="260">
        <v>9.66</v>
      </c>
      <c r="I35" s="260">
        <v>0</v>
      </c>
      <c r="J35" s="254">
        <v>0</v>
      </c>
      <c r="K35" s="255">
        <v>0</v>
      </c>
      <c r="L35" s="256">
        <v>0</v>
      </c>
      <c r="M35" s="256">
        <v>0</v>
      </c>
      <c r="N35" s="256">
        <v>0</v>
      </c>
      <c r="O35" s="256">
        <v>0</v>
      </c>
      <c r="P35" s="256">
        <v>0</v>
      </c>
      <c r="Q35" s="256">
        <v>0</v>
      </c>
      <c r="R35" s="256">
        <v>60858</v>
      </c>
      <c r="S35" s="259">
        <f t="shared" si="0"/>
        <v>9660</v>
      </c>
    </row>
    <row r="36" spans="1:19">
      <c r="A36" s="251">
        <v>34</v>
      </c>
      <c r="B36" s="252">
        <v>45775</v>
      </c>
      <c r="C36" s="253" t="s">
        <v>132</v>
      </c>
      <c r="D36" s="260">
        <v>9.66</v>
      </c>
      <c r="E36" s="260">
        <v>9.68</v>
      </c>
      <c r="F36" s="260">
        <v>9.6999999999999993</v>
      </c>
      <c r="G36" s="260">
        <v>9.6999999999999993</v>
      </c>
      <c r="H36" s="260">
        <v>9.66</v>
      </c>
      <c r="I36" s="260">
        <v>8.3330000000000002</v>
      </c>
      <c r="J36" s="257">
        <v>40</v>
      </c>
      <c r="K36" s="258">
        <v>0.41</v>
      </c>
      <c r="L36" s="256">
        <v>600</v>
      </c>
      <c r="M36" s="256">
        <v>5</v>
      </c>
      <c r="N36" s="256">
        <v>0</v>
      </c>
      <c r="O36" s="256">
        <v>0</v>
      </c>
      <c r="P36" s="256">
        <v>600</v>
      </c>
      <c r="Q36" s="256">
        <v>5</v>
      </c>
      <c r="R36" s="256">
        <v>61110</v>
      </c>
      <c r="S36" s="259">
        <f t="shared" si="0"/>
        <v>9700</v>
      </c>
    </row>
    <row r="37" spans="1:19">
      <c r="A37" s="251">
        <v>35</v>
      </c>
      <c r="B37" s="252">
        <v>45776</v>
      </c>
      <c r="C37" s="253" t="s">
        <v>132</v>
      </c>
      <c r="D37" s="260">
        <v>9.6999999999999993</v>
      </c>
      <c r="E37" s="260">
        <v>9.68</v>
      </c>
      <c r="F37" s="260">
        <v>9.67</v>
      </c>
      <c r="G37" s="260">
        <v>9.68</v>
      </c>
      <c r="H37" s="260">
        <v>9.67</v>
      </c>
      <c r="I37" s="260">
        <v>8.3330000000000002</v>
      </c>
      <c r="J37" s="254">
        <v>-30</v>
      </c>
      <c r="K37" s="255">
        <v>-0.31</v>
      </c>
      <c r="L37" s="256">
        <v>600</v>
      </c>
      <c r="M37" s="256">
        <v>5</v>
      </c>
      <c r="N37" s="256">
        <v>0</v>
      </c>
      <c r="O37" s="256">
        <v>0</v>
      </c>
      <c r="P37" s="256">
        <v>600</v>
      </c>
      <c r="Q37" s="256">
        <v>5</v>
      </c>
      <c r="R37" s="256">
        <v>60921</v>
      </c>
      <c r="S37" s="259">
        <f t="shared" si="0"/>
        <v>9670</v>
      </c>
    </row>
    <row r="38" spans="1:19">
      <c r="A38" s="251">
        <v>36</v>
      </c>
      <c r="B38" s="252">
        <v>45782</v>
      </c>
      <c r="C38" s="253" t="s">
        <v>132</v>
      </c>
      <c r="D38" s="260">
        <v>9.67</v>
      </c>
      <c r="E38" s="260">
        <v>9.69</v>
      </c>
      <c r="F38" s="260">
        <v>9.68</v>
      </c>
      <c r="G38" s="260">
        <v>9.69</v>
      </c>
      <c r="H38" s="260">
        <v>9.68</v>
      </c>
      <c r="I38" s="260">
        <v>9.6829999999999998</v>
      </c>
      <c r="J38" s="257">
        <v>10</v>
      </c>
      <c r="K38" s="258">
        <v>0.1</v>
      </c>
      <c r="L38" s="256">
        <v>20100</v>
      </c>
      <c r="M38" s="256">
        <v>194.56899999999999</v>
      </c>
      <c r="N38" s="256">
        <v>0</v>
      </c>
      <c r="O38" s="256">
        <v>0</v>
      </c>
      <c r="P38" s="256">
        <v>20100</v>
      </c>
      <c r="Q38" s="256">
        <v>194.56899999999999</v>
      </c>
      <c r="R38" s="256">
        <v>60984</v>
      </c>
      <c r="S38" s="259">
        <f t="shared" si="0"/>
        <v>9680</v>
      </c>
    </row>
    <row r="39" spans="1:19">
      <c r="A39" s="251">
        <v>37</v>
      </c>
      <c r="B39" s="252">
        <v>45783</v>
      </c>
      <c r="C39" s="253" t="s">
        <v>132</v>
      </c>
      <c r="D39" s="260">
        <v>9.68</v>
      </c>
      <c r="E39" s="260">
        <v>9.7899999999999991</v>
      </c>
      <c r="F39" s="260">
        <v>9.7799999999999994</v>
      </c>
      <c r="G39" s="260">
        <v>9.7899999999999991</v>
      </c>
      <c r="H39" s="260">
        <v>9.7799999999999994</v>
      </c>
      <c r="I39" s="260">
        <v>9.7870000000000008</v>
      </c>
      <c r="J39" s="257">
        <v>100</v>
      </c>
      <c r="K39" s="258">
        <v>1.03</v>
      </c>
      <c r="L39" s="256">
        <v>700</v>
      </c>
      <c r="M39" s="256">
        <v>6.851</v>
      </c>
      <c r="N39" s="256">
        <v>0</v>
      </c>
      <c r="O39" s="256">
        <v>0</v>
      </c>
      <c r="P39" s="256">
        <v>700</v>
      </c>
      <c r="Q39" s="256">
        <v>6.851</v>
      </c>
      <c r="R39" s="256">
        <v>61614</v>
      </c>
      <c r="S39" s="259">
        <f t="shared" si="0"/>
        <v>9780</v>
      </c>
    </row>
    <row r="40" spans="1:19">
      <c r="A40" s="251">
        <v>38</v>
      </c>
      <c r="B40" s="252">
        <v>45784</v>
      </c>
      <c r="C40" s="253" t="s">
        <v>132</v>
      </c>
      <c r="D40" s="260">
        <v>9.7799999999999994</v>
      </c>
      <c r="E40" s="260">
        <v>9.7799999999999994</v>
      </c>
      <c r="F40" s="260">
        <v>9.75</v>
      </c>
      <c r="G40" s="260">
        <v>9.7799999999999994</v>
      </c>
      <c r="H40" s="260">
        <v>9.75</v>
      </c>
      <c r="I40" s="260">
        <v>9.7629999999999999</v>
      </c>
      <c r="J40" s="254">
        <v>-30</v>
      </c>
      <c r="K40" s="255">
        <v>-0.31</v>
      </c>
      <c r="L40" s="256">
        <v>700</v>
      </c>
      <c r="M40" s="256">
        <v>6.8360000000000003</v>
      </c>
      <c r="N40" s="256">
        <v>0</v>
      </c>
      <c r="O40" s="256">
        <v>0</v>
      </c>
      <c r="P40" s="256">
        <v>700</v>
      </c>
      <c r="Q40" s="256">
        <v>6.8360000000000003</v>
      </c>
      <c r="R40" s="256">
        <v>61425</v>
      </c>
      <c r="S40" s="259">
        <f t="shared" si="0"/>
        <v>9750</v>
      </c>
    </row>
    <row r="41" spans="1:19">
      <c r="A41" s="251">
        <v>39</v>
      </c>
      <c r="B41" s="252">
        <v>45785</v>
      </c>
      <c r="C41" s="253" t="s">
        <v>132</v>
      </c>
      <c r="D41" s="260">
        <v>9.75</v>
      </c>
      <c r="E41" s="260">
        <v>9.83</v>
      </c>
      <c r="F41" s="260">
        <v>9.92</v>
      </c>
      <c r="G41" s="260">
        <v>9.92</v>
      </c>
      <c r="H41" s="260">
        <v>9.81</v>
      </c>
      <c r="I41" s="260">
        <v>9.8450000000000006</v>
      </c>
      <c r="J41" s="257">
        <v>170</v>
      </c>
      <c r="K41" s="258">
        <v>1.74</v>
      </c>
      <c r="L41" s="256">
        <v>20300</v>
      </c>
      <c r="M41" s="256">
        <v>201.346</v>
      </c>
      <c r="N41" s="256">
        <v>0</v>
      </c>
      <c r="O41" s="256">
        <v>0</v>
      </c>
      <c r="P41" s="256">
        <v>20300</v>
      </c>
      <c r="Q41" s="256">
        <v>201.346</v>
      </c>
      <c r="R41" s="256">
        <v>62496</v>
      </c>
      <c r="S41" s="259">
        <f t="shared" si="0"/>
        <v>9920</v>
      </c>
    </row>
    <row r="42" spans="1:19">
      <c r="A42" s="251">
        <v>40</v>
      </c>
      <c r="B42" s="252">
        <v>45786</v>
      </c>
      <c r="C42" s="253" t="s">
        <v>132</v>
      </c>
      <c r="D42" s="260">
        <v>9.92</v>
      </c>
      <c r="E42" s="260">
        <v>9.9700000000000006</v>
      </c>
      <c r="F42" s="260">
        <v>9.9700000000000006</v>
      </c>
      <c r="G42" s="260">
        <v>9.9700000000000006</v>
      </c>
      <c r="H42" s="260">
        <v>9.9700000000000006</v>
      </c>
      <c r="I42" s="260">
        <v>9.9700000000000006</v>
      </c>
      <c r="J42" s="257">
        <v>50</v>
      </c>
      <c r="K42" s="258">
        <v>0.5</v>
      </c>
      <c r="L42" s="256">
        <v>100</v>
      </c>
      <c r="M42" s="256">
        <v>0.997</v>
      </c>
      <c r="N42" s="256">
        <v>100000</v>
      </c>
      <c r="O42" s="256">
        <v>1009.1</v>
      </c>
      <c r="P42" s="256">
        <v>100100</v>
      </c>
      <c r="Q42" s="256">
        <v>1010.097</v>
      </c>
      <c r="R42" s="256">
        <v>62811</v>
      </c>
      <c r="S42" s="259">
        <f t="shared" si="0"/>
        <v>9970</v>
      </c>
    </row>
    <row r="43" spans="1:19">
      <c r="A43" s="251">
        <v>41</v>
      </c>
      <c r="B43" s="252">
        <v>45789</v>
      </c>
      <c r="C43" s="253" t="s">
        <v>132</v>
      </c>
      <c r="D43" s="260">
        <v>9.9700000000000006</v>
      </c>
      <c r="E43" s="260">
        <v>10.02</v>
      </c>
      <c r="F43" s="260">
        <v>10</v>
      </c>
      <c r="G43" s="260">
        <v>10.02</v>
      </c>
      <c r="H43" s="260">
        <v>10</v>
      </c>
      <c r="I43" s="260">
        <v>10.01</v>
      </c>
      <c r="J43" s="257">
        <v>30</v>
      </c>
      <c r="K43" s="258">
        <v>0.3</v>
      </c>
      <c r="L43" s="256">
        <v>20100</v>
      </c>
      <c r="M43" s="256">
        <v>201.4</v>
      </c>
      <c r="N43" s="256">
        <v>0</v>
      </c>
      <c r="O43" s="256">
        <v>0</v>
      </c>
      <c r="P43" s="256">
        <v>20100</v>
      </c>
      <c r="Q43" s="256">
        <v>201.4</v>
      </c>
      <c r="R43" s="256">
        <v>63000</v>
      </c>
      <c r="S43" s="259">
        <f t="shared" si="0"/>
        <v>10000</v>
      </c>
    </row>
    <row r="44" spans="1:19">
      <c r="A44" s="251">
        <v>42</v>
      </c>
      <c r="B44" s="252">
        <v>45790</v>
      </c>
      <c r="C44" s="253" t="s">
        <v>132</v>
      </c>
      <c r="D44" s="260">
        <v>10</v>
      </c>
      <c r="E44" s="260">
        <v>10.18</v>
      </c>
      <c r="F44" s="260">
        <v>10.199999999999999</v>
      </c>
      <c r="G44" s="260">
        <v>10.199999999999999</v>
      </c>
      <c r="H44" s="260">
        <v>10.18</v>
      </c>
      <c r="I44" s="260">
        <v>10.19</v>
      </c>
      <c r="J44" s="257">
        <v>200</v>
      </c>
      <c r="K44" s="258">
        <v>2</v>
      </c>
      <c r="L44" s="256">
        <v>20400</v>
      </c>
      <c r="M44" s="256">
        <v>207.679</v>
      </c>
      <c r="N44" s="256">
        <v>0</v>
      </c>
      <c r="O44" s="256">
        <v>0</v>
      </c>
      <c r="P44" s="256">
        <v>20400</v>
      </c>
      <c r="Q44" s="256">
        <v>207.679</v>
      </c>
      <c r="R44" s="256">
        <v>64260</v>
      </c>
      <c r="S44" s="259">
        <f t="shared" si="0"/>
        <v>10200</v>
      </c>
    </row>
    <row r="45" spans="1:19">
      <c r="A45" s="251">
        <v>43</v>
      </c>
      <c r="B45" s="252">
        <v>45791</v>
      </c>
      <c r="C45" s="253" t="s">
        <v>132</v>
      </c>
      <c r="D45" s="260">
        <v>10.199999999999999</v>
      </c>
      <c r="E45" s="260">
        <v>10.32</v>
      </c>
      <c r="F45" s="260">
        <v>10.29</v>
      </c>
      <c r="G45" s="260">
        <v>10.32</v>
      </c>
      <c r="H45" s="260">
        <v>10.29</v>
      </c>
      <c r="I45" s="260">
        <v>10.307</v>
      </c>
      <c r="J45" s="257">
        <v>90</v>
      </c>
      <c r="K45" s="258">
        <v>0.88</v>
      </c>
      <c r="L45" s="256">
        <v>600</v>
      </c>
      <c r="M45" s="256">
        <v>6.1840000000000002</v>
      </c>
      <c r="N45" s="256">
        <v>0</v>
      </c>
      <c r="O45" s="256">
        <v>0</v>
      </c>
      <c r="P45" s="256">
        <v>600</v>
      </c>
      <c r="Q45" s="256">
        <v>6.1840000000000002</v>
      </c>
      <c r="R45" s="256">
        <v>64827</v>
      </c>
      <c r="S45" s="259">
        <f t="shared" si="0"/>
        <v>10290</v>
      </c>
    </row>
    <row r="46" spans="1:19">
      <c r="A46" s="251">
        <v>44</v>
      </c>
      <c r="B46" s="252">
        <v>45792</v>
      </c>
      <c r="C46" s="253" t="s">
        <v>132</v>
      </c>
      <c r="D46" s="260">
        <v>10.29</v>
      </c>
      <c r="E46" s="260">
        <v>10.41</v>
      </c>
      <c r="F46" s="260">
        <v>10.42</v>
      </c>
      <c r="G46" s="260">
        <v>10.42</v>
      </c>
      <c r="H46" s="260">
        <v>10.41</v>
      </c>
      <c r="I46" s="260">
        <v>10.413</v>
      </c>
      <c r="J46" s="257">
        <v>130</v>
      </c>
      <c r="K46" s="258">
        <v>1.26</v>
      </c>
      <c r="L46" s="256">
        <v>20300</v>
      </c>
      <c r="M46" s="256">
        <v>211.32400000000001</v>
      </c>
      <c r="N46" s="256">
        <v>0</v>
      </c>
      <c r="O46" s="256">
        <v>0</v>
      </c>
      <c r="P46" s="256">
        <v>20300</v>
      </c>
      <c r="Q46" s="256">
        <v>211.32400000000001</v>
      </c>
      <c r="R46" s="256">
        <v>65646</v>
      </c>
      <c r="S46" s="259">
        <f t="shared" si="0"/>
        <v>10420</v>
      </c>
    </row>
    <row r="47" spans="1:19">
      <c r="A47" s="251">
        <v>45</v>
      </c>
      <c r="B47" s="252">
        <v>45793</v>
      </c>
      <c r="C47" s="253" t="s">
        <v>132</v>
      </c>
      <c r="D47" s="260">
        <v>10.42</v>
      </c>
      <c r="E47" s="260">
        <v>10.41</v>
      </c>
      <c r="F47" s="260">
        <v>10.33</v>
      </c>
      <c r="G47" s="260">
        <v>10.41</v>
      </c>
      <c r="H47" s="260">
        <v>10.33</v>
      </c>
      <c r="I47" s="260">
        <v>10.375</v>
      </c>
      <c r="J47" s="254">
        <v>-90</v>
      </c>
      <c r="K47" s="255">
        <v>-0.86</v>
      </c>
      <c r="L47" s="256">
        <v>8700</v>
      </c>
      <c r="M47" s="256">
        <v>90.433999999999997</v>
      </c>
      <c r="N47" s="256">
        <v>0</v>
      </c>
      <c r="O47" s="256">
        <v>0</v>
      </c>
      <c r="P47" s="256">
        <v>8700</v>
      </c>
      <c r="Q47" s="256">
        <v>90.433999999999997</v>
      </c>
      <c r="R47" s="256">
        <v>65079</v>
      </c>
      <c r="S47" s="259">
        <f t="shared" si="0"/>
        <v>10330</v>
      </c>
    </row>
    <row r="48" spans="1:19">
      <c r="A48" s="251">
        <v>46</v>
      </c>
      <c r="B48" s="252">
        <v>45796</v>
      </c>
      <c r="C48" s="253" t="s">
        <v>132</v>
      </c>
      <c r="D48" s="260">
        <v>10.33</v>
      </c>
      <c r="E48" s="260">
        <v>10.34</v>
      </c>
      <c r="F48" s="260">
        <v>10.33</v>
      </c>
      <c r="G48" s="260">
        <v>10.34</v>
      </c>
      <c r="H48" s="260">
        <v>10.33</v>
      </c>
      <c r="I48" s="260">
        <v>10.335000000000001</v>
      </c>
      <c r="J48" s="257">
        <v>0</v>
      </c>
      <c r="K48" s="258">
        <v>0</v>
      </c>
      <c r="L48" s="256">
        <v>20100</v>
      </c>
      <c r="M48" s="256">
        <v>207.833</v>
      </c>
      <c r="N48" s="256">
        <v>0</v>
      </c>
      <c r="O48" s="256">
        <v>0</v>
      </c>
      <c r="P48" s="256">
        <v>20100</v>
      </c>
      <c r="Q48" s="256">
        <v>207.833</v>
      </c>
      <c r="R48" s="256">
        <v>65079</v>
      </c>
      <c r="S48" s="259">
        <f t="shared" si="0"/>
        <v>10330</v>
      </c>
    </row>
    <row r="49" spans="1:19">
      <c r="A49" s="251">
        <v>47</v>
      </c>
      <c r="B49" s="252">
        <v>45797</v>
      </c>
      <c r="C49" s="253" t="s">
        <v>132</v>
      </c>
      <c r="D49" s="260">
        <v>10.33</v>
      </c>
      <c r="E49" s="260">
        <v>10.41</v>
      </c>
      <c r="F49" s="260">
        <v>10.41</v>
      </c>
      <c r="G49" s="260">
        <v>10.41</v>
      </c>
      <c r="H49" s="260">
        <v>10.41</v>
      </c>
      <c r="I49" s="260">
        <v>10.41</v>
      </c>
      <c r="J49" s="257">
        <v>80</v>
      </c>
      <c r="K49" s="258">
        <v>0.77</v>
      </c>
      <c r="L49" s="256">
        <v>100</v>
      </c>
      <c r="M49" s="256">
        <v>1.0409999999999999</v>
      </c>
      <c r="N49" s="256">
        <v>0</v>
      </c>
      <c r="O49" s="256">
        <v>0</v>
      </c>
      <c r="P49" s="256">
        <v>100</v>
      </c>
      <c r="Q49" s="256">
        <v>1.0409999999999999</v>
      </c>
      <c r="R49" s="256">
        <v>65583</v>
      </c>
      <c r="S49" s="259">
        <f t="shared" si="0"/>
        <v>10410</v>
      </c>
    </row>
    <row r="50" spans="1:19">
      <c r="A50" s="251">
        <v>48</v>
      </c>
      <c r="B50" s="252">
        <v>45798</v>
      </c>
      <c r="C50" s="253" t="s">
        <v>132</v>
      </c>
      <c r="D50" s="260">
        <v>10.41</v>
      </c>
      <c r="E50" s="260">
        <v>10.49</v>
      </c>
      <c r="F50" s="260">
        <v>10.5</v>
      </c>
      <c r="G50" s="260">
        <v>10.5</v>
      </c>
      <c r="H50" s="260">
        <v>10.46</v>
      </c>
      <c r="I50" s="260">
        <v>10.484</v>
      </c>
      <c r="J50" s="257">
        <v>90</v>
      </c>
      <c r="K50" s="258">
        <v>0.86</v>
      </c>
      <c r="L50" s="256">
        <v>22200</v>
      </c>
      <c r="M50" s="256">
        <v>232.262</v>
      </c>
      <c r="N50" s="256">
        <v>0</v>
      </c>
      <c r="O50" s="256">
        <v>0</v>
      </c>
      <c r="P50" s="256">
        <v>22200</v>
      </c>
      <c r="Q50" s="256">
        <v>232.262</v>
      </c>
      <c r="R50" s="256">
        <v>66150</v>
      </c>
      <c r="S50" s="259">
        <f t="shared" si="0"/>
        <v>10500</v>
      </c>
    </row>
    <row r="51" spans="1:19">
      <c r="A51" s="251">
        <v>49</v>
      </c>
      <c r="B51" s="252">
        <v>45799</v>
      </c>
      <c r="C51" s="253" t="s">
        <v>132</v>
      </c>
      <c r="D51" s="260">
        <v>10.5</v>
      </c>
      <c r="E51" s="260">
        <v>10.5</v>
      </c>
      <c r="F51" s="260">
        <v>10.49</v>
      </c>
      <c r="G51" s="260">
        <v>10.55</v>
      </c>
      <c r="H51" s="260">
        <v>10.49</v>
      </c>
      <c r="I51" s="260">
        <v>10.507999999999999</v>
      </c>
      <c r="J51" s="254">
        <v>-10</v>
      </c>
      <c r="K51" s="255">
        <v>-0.1</v>
      </c>
      <c r="L51" s="256">
        <v>2800</v>
      </c>
      <c r="M51" s="256">
        <v>29.407</v>
      </c>
      <c r="N51" s="256">
        <v>100000</v>
      </c>
      <c r="O51" s="256">
        <v>1061.0999999999999</v>
      </c>
      <c r="P51" s="256">
        <v>102800</v>
      </c>
      <c r="Q51" s="256">
        <v>1090.5070000000001</v>
      </c>
      <c r="R51" s="256">
        <v>66087</v>
      </c>
      <c r="S51" s="259">
        <f t="shared" si="0"/>
        <v>10490</v>
      </c>
    </row>
    <row r="52" spans="1:19">
      <c r="A52" s="251">
        <v>50</v>
      </c>
      <c r="B52" s="252">
        <v>45800</v>
      </c>
      <c r="C52" s="253" t="s">
        <v>132</v>
      </c>
      <c r="D52" s="260">
        <v>10.49</v>
      </c>
      <c r="E52" s="260">
        <v>10.48</v>
      </c>
      <c r="F52" s="260">
        <v>10.4</v>
      </c>
      <c r="G52" s="260">
        <v>10.48</v>
      </c>
      <c r="H52" s="260">
        <v>10.4</v>
      </c>
      <c r="I52" s="260">
        <v>10.420999999999999</v>
      </c>
      <c r="J52" s="254">
        <v>-90</v>
      </c>
      <c r="K52" s="255">
        <v>-0.86</v>
      </c>
      <c r="L52" s="256">
        <v>3200</v>
      </c>
      <c r="M52" s="256">
        <v>33.347000000000001</v>
      </c>
      <c r="N52" s="256">
        <v>0</v>
      </c>
      <c r="O52" s="256">
        <v>0</v>
      </c>
      <c r="P52" s="256">
        <v>3200</v>
      </c>
      <c r="Q52" s="256">
        <v>33.347000000000001</v>
      </c>
      <c r="R52" s="256">
        <v>65520</v>
      </c>
      <c r="S52" s="259">
        <f t="shared" si="0"/>
        <v>10400</v>
      </c>
    </row>
    <row r="53" spans="1:19">
      <c r="A53" s="251">
        <v>51</v>
      </c>
      <c r="B53" s="252">
        <v>45803</v>
      </c>
      <c r="C53" s="253" t="s">
        <v>132</v>
      </c>
      <c r="D53" s="260">
        <v>10.4</v>
      </c>
      <c r="E53" s="260">
        <v>10.47</v>
      </c>
      <c r="F53" s="260">
        <v>10.41</v>
      </c>
      <c r="G53" s="260">
        <v>10.47</v>
      </c>
      <c r="H53" s="260">
        <v>10.33</v>
      </c>
      <c r="I53" s="260">
        <v>10.388999999999999</v>
      </c>
      <c r="J53" s="257">
        <v>10</v>
      </c>
      <c r="K53" s="258">
        <v>0.1</v>
      </c>
      <c r="L53" s="256">
        <v>103100</v>
      </c>
      <c r="M53" s="256">
        <v>1072.337</v>
      </c>
      <c r="N53" s="256">
        <v>0</v>
      </c>
      <c r="O53" s="256">
        <v>0</v>
      </c>
      <c r="P53" s="256">
        <v>103100</v>
      </c>
      <c r="Q53" s="256">
        <v>1072.337</v>
      </c>
      <c r="R53" s="256">
        <v>65583</v>
      </c>
      <c r="S53" s="259">
        <f t="shared" si="0"/>
        <v>10410</v>
      </c>
    </row>
    <row r="54" spans="1:19">
      <c r="A54" s="251">
        <v>52</v>
      </c>
      <c r="B54" s="252">
        <v>45804</v>
      </c>
      <c r="C54" s="253" t="s">
        <v>132</v>
      </c>
      <c r="D54" s="260">
        <v>10.41</v>
      </c>
      <c r="E54" s="260">
        <v>10.59</v>
      </c>
      <c r="F54" s="260">
        <v>10.57</v>
      </c>
      <c r="G54" s="260">
        <v>10.59</v>
      </c>
      <c r="H54" s="260">
        <v>10.57</v>
      </c>
      <c r="I54" s="260">
        <v>10.581</v>
      </c>
      <c r="J54" s="257">
        <v>160</v>
      </c>
      <c r="K54" s="258">
        <v>1.54</v>
      </c>
      <c r="L54" s="256">
        <v>1700</v>
      </c>
      <c r="M54" s="256">
        <v>17.977</v>
      </c>
      <c r="N54" s="256">
        <v>0</v>
      </c>
      <c r="O54" s="256">
        <v>0</v>
      </c>
      <c r="P54" s="256">
        <v>1700</v>
      </c>
      <c r="Q54" s="256">
        <v>17.977</v>
      </c>
      <c r="R54" s="256">
        <v>66591</v>
      </c>
      <c r="S54" s="259">
        <f t="shared" si="0"/>
        <v>10570</v>
      </c>
    </row>
    <row r="55" spans="1:19">
      <c r="A55" s="251">
        <v>53</v>
      </c>
      <c r="B55" s="252">
        <v>45805</v>
      </c>
      <c r="C55" s="253" t="s">
        <v>132</v>
      </c>
      <c r="D55" s="260">
        <v>10.57</v>
      </c>
      <c r="E55" s="260">
        <v>10.63</v>
      </c>
      <c r="F55" s="260">
        <v>10.63</v>
      </c>
      <c r="G55" s="260">
        <v>10.63</v>
      </c>
      <c r="H55" s="260">
        <v>10.63</v>
      </c>
      <c r="I55" s="260">
        <v>10.63</v>
      </c>
      <c r="J55" s="257">
        <v>60</v>
      </c>
      <c r="K55" s="258">
        <v>0.56999999999999995</v>
      </c>
      <c r="L55" s="256">
        <v>400</v>
      </c>
      <c r="M55" s="256">
        <v>4.2519999999999998</v>
      </c>
      <c r="N55" s="256">
        <v>0</v>
      </c>
      <c r="O55" s="256">
        <v>0</v>
      </c>
      <c r="P55" s="256">
        <v>400</v>
      </c>
      <c r="Q55" s="256">
        <v>4.2519999999999998</v>
      </c>
      <c r="R55" s="256">
        <v>66969</v>
      </c>
      <c r="S55" s="259">
        <f t="shared" si="0"/>
        <v>10630</v>
      </c>
    </row>
    <row r="56" spans="1:19">
      <c r="A56" s="251">
        <v>54</v>
      </c>
      <c r="B56" s="252">
        <v>45806</v>
      </c>
      <c r="C56" s="253" t="s">
        <v>132</v>
      </c>
      <c r="D56" s="260">
        <v>10.63</v>
      </c>
      <c r="E56" s="260">
        <v>10.63</v>
      </c>
      <c r="F56" s="260">
        <v>10.6</v>
      </c>
      <c r="G56" s="260">
        <v>10.66</v>
      </c>
      <c r="H56" s="260">
        <v>10.6</v>
      </c>
      <c r="I56" s="260">
        <v>10.621</v>
      </c>
      <c r="J56" s="254">
        <v>-30</v>
      </c>
      <c r="K56" s="255">
        <v>-0.28000000000000003</v>
      </c>
      <c r="L56" s="256">
        <v>1700</v>
      </c>
      <c r="M56" s="256">
        <v>18.035</v>
      </c>
      <c r="N56" s="256">
        <v>0</v>
      </c>
      <c r="O56" s="256">
        <v>0</v>
      </c>
      <c r="P56" s="256">
        <v>1700</v>
      </c>
      <c r="Q56" s="256">
        <v>18.035</v>
      </c>
      <c r="R56" s="256">
        <v>66780</v>
      </c>
      <c r="S56" s="259">
        <f t="shared" si="0"/>
        <v>10600</v>
      </c>
    </row>
    <row r="57" spans="1:19">
      <c r="A57" s="251">
        <v>55</v>
      </c>
      <c r="B57" s="252">
        <v>45807</v>
      </c>
      <c r="C57" s="253" t="s">
        <v>132</v>
      </c>
      <c r="D57" s="260">
        <v>10.6</v>
      </c>
      <c r="E57" s="260">
        <v>10.6</v>
      </c>
      <c r="F57" s="260">
        <v>10.55</v>
      </c>
      <c r="G57" s="260">
        <v>10.61</v>
      </c>
      <c r="H57" s="260">
        <v>10.55</v>
      </c>
      <c r="I57" s="260">
        <v>10.583</v>
      </c>
      <c r="J57" s="254">
        <v>-50</v>
      </c>
      <c r="K57" s="255">
        <v>-0.47</v>
      </c>
      <c r="L57" s="256">
        <v>1500</v>
      </c>
      <c r="M57" s="256">
        <v>15.89</v>
      </c>
      <c r="N57" s="256">
        <v>0</v>
      </c>
      <c r="O57" s="256">
        <v>0</v>
      </c>
      <c r="P57" s="256">
        <v>1500</v>
      </c>
      <c r="Q57" s="256">
        <v>15.89</v>
      </c>
      <c r="R57" s="256">
        <v>66465</v>
      </c>
      <c r="S57" s="259">
        <f t="shared" si="0"/>
        <v>10550</v>
      </c>
    </row>
    <row r="58" spans="1:19">
      <c r="A58" s="251">
        <v>56</v>
      </c>
      <c r="B58" s="252">
        <v>45810</v>
      </c>
      <c r="C58" s="253" t="s">
        <v>132</v>
      </c>
      <c r="D58" s="260">
        <v>10.55</v>
      </c>
      <c r="E58" s="260">
        <v>10.51</v>
      </c>
      <c r="F58" s="260">
        <v>10.49</v>
      </c>
      <c r="G58" s="260">
        <v>10.53</v>
      </c>
      <c r="H58" s="260">
        <v>10.49</v>
      </c>
      <c r="I58" s="260">
        <v>10.509</v>
      </c>
      <c r="J58" s="254">
        <v>-60</v>
      </c>
      <c r="K58" s="255">
        <v>-0.56999999999999995</v>
      </c>
      <c r="L58" s="256">
        <v>2600</v>
      </c>
      <c r="M58" s="256">
        <v>27.327000000000002</v>
      </c>
      <c r="N58" s="256">
        <v>0</v>
      </c>
      <c r="O58" s="256">
        <v>0</v>
      </c>
      <c r="P58" s="256">
        <v>2600</v>
      </c>
      <c r="Q58" s="256">
        <v>27.327000000000002</v>
      </c>
      <c r="R58" s="256">
        <v>66087</v>
      </c>
      <c r="S58" s="259">
        <f t="shared" si="0"/>
        <v>10490</v>
      </c>
    </row>
    <row r="59" spans="1:19">
      <c r="A59" s="251">
        <v>57</v>
      </c>
      <c r="B59" s="252">
        <v>45811</v>
      </c>
      <c r="C59" s="253" t="s">
        <v>132</v>
      </c>
      <c r="D59" s="260">
        <v>10.49</v>
      </c>
      <c r="E59" s="260">
        <v>10.53</v>
      </c>
      <c r="F59" s="260">
        <v>10.66</v>
      </c>
      <c r="G59" s="260">
        <v>10.66</v>
      </c>
      <c r="H59" s="260">
        <v>10.53</v>
      </c>
      <c r="I59" s="260">
        <v>10.617000000000001</v>
      </c>
      <c r="J59" s="257">
        <v>170</v>
      </c>
      <c r="K59" s="258">
        <v>1.62</v>
      </c>
      <c r="L59" s="256">
        <v>1700</v>
      </c>
      <c r="M59" s="256">
        <v>18.109000000000002</v>
      </c>
      <c r="N59" s="256">
        <v>0</v>
      </c>
      <c r="O59" s="256">
        <v>0</v>
      </c>
      <c r="P59" s="256">
        <v>1700</v>
      </c>
      <c r="Q59" s="256">
        <v>18.109000000000002</v>
      </c>
      <c r="R59" s="256">
        <v>67158</v>
      </c>
      <c r="S59" s="259">
        <f t="shared" si="0"/>
        <v>10660</v>
      </c>
    </row>
    <row r="60" spans="1:19">
      <c r="A60" s="251">
        <v>58</v>
      </c>
      <c r="B60" s="252">
        <v>45812</v>
      </c>
      <c r="C60" s="253" t="s">
        <v>132</v>
      </c>
      <c r="D60" s="260">
        <v>10.66</v>
      </c>
      <c r="E60" s="260">
        <v>10.71</v>
      </c>
      <c r="F60" s="260">
        <v>10.67</v>
      </c>
      <c r="G60" s="260">
        <v>10.71</v>
      </c>
      <c r="H60" s="260">
        <v>10.67</v>
      </c>
      <c r="I60" s="260">
        <v>10.69</v>
      </c>
      <c r="J60" s="257">
        <v>10</v>
      </c>
      <c r="K60" s="258">
        <v>0.09</v>
      </c>
      <c r="L60" s="256">
        <v>800</v>
      </c>
      <c r="M60" s="256">
        <v>8.56</v>
      </c>
      <c r="N60" s="256">
        <v>0</v>
      </c>
      <c r="O60" s="256">
        <v>0</v>
      </c>
      <c r="P60" s="256">
        <v>800</v>
      </c>
      <c r="Q60" s="256">
        <v>8.56</v>
      </c>
      <c r="R60" s="256">
        <v>67221</v>
      </c>
      <c r="S60" s="259">
        <f t="shared" si="0"/>
        <v>10670</v>
      </c>
    </row>
    <row r="61" spans="1:19">
      <c r="A61" s="251">
        <v>59</v>
      </c>
      <c r="B61" s="252">
        <v>45813</v>
      </c>
      <c r="C61" s="253" t="s">
        <v>132</v>
      </c>
      <c r="D61" s="260">
        <v>10.67</v>
      </c>
      <c r="E61" s="260">
        <v>10.65</v>
      </c>
      <c r="F61" s="260">
        <v>10.63</v>
      </c>
      <c r="G61" s="260">
        <v>10.66</v>
      </c>
      <c r="H61" s="260">
        <v>10.63</v>
      </c>
      <c r="I61" s="260">
        <v>10.646000000000001</v>
      </c>
      <c r="J61" s="254">
        <v>-40</v>
      </c>
      <c r="K61" s="255">
        <v>-0.37</v>
      </c>
      <c r="L61" s="256">
        <v>1500</v>
      </c>
      <c r="M61" s="256">
        <v>15.983000000000001</v>
      </c>
      <c r="N61" s="256">
        <v>100000</v>
      </c>
      <c r="O61" s="256">
        <v>1061.5</v>
      </c>
      <c r="P61" s="256">
        <v>101500</v>
      </c>
      <c r="Q61" s="256">
        <v>1077.4829999999999</v>
      </c>
      <c r="R61" s="256">
        <v>66969</v>
      </c>
      <c r="S61" s="259">
        <f t="shared" si="0"/>
        <v>10630</v>
      </c>
    </row>
    <row r="62" spans="1:19">
      <c r="A62" s="251">
        <v>60</v>
      </c>
      <c r="B62" s="252">
        <v>45814</v>
      </c>
      <c r="C62" s="253" t="s">
        <v>132</v>
      </c>
      <c r="D62" s="260">
        <v>10.63</v>
      </c>
      <c r="E62" s="260">
        <v>10.61</v>
      </c>
      <c r="F62" s="260">
        <v>10.55</v>
      </c>
      <c r="G62" s="260">
        <v>10.61</v>
      </c>
      <c r="H62" s="260">
        <v>10.55</v>
      </c>
      <c r="I62" s="260">
        <v>10.577</v>
      </c>
      <c r="J62" s="254">
        <v>-80</v>
      </c>
      <c r="K62" s="255">
        <v>-0.75</v>
      </c>
      <c r="L62" s="256">
        <v>5900</v>
      </c>
      <c r="M62" s="256">
        <v>62.319000000000003</v>
      </c>
      <c r="N62" s="256">
        <v>0</v>
      </c>
      <c r="O62" s="256">
        <v>0</v>
      </c>
      <c r="P62" s="256">
        <v>5900</v>
      </c>
      <c r="Q62" s="256">
        <v>62.319000000000003</v>
      </c>
      <c r="R62" s="256">
        <v>66465</v>
      </c>
      <c r="S62" s="259">
        <f t="shared" si="0"/>
        <v>10550</v>
      </c>
    </row>
    <row r="63" spans="1:19">
      <c r="A63" s="251">
        <v>61</v>
      </c>
      <c r="B63" s="252">
        <v>45817</v>
      </c>
      <c r="C63" s="253" t="s">
        <v>132</v>
      </c>
      <c r="D63" s="260">
        <v>10.55</v>
      </c>
      <c r="E63" s="260">
        <v>10.55</v>
      </c>
      <c r="F63" s="260">
        <v>10.43</v>
      </c>
      <c r="G63" s="260">
        <v>10.55</v>
      </c>
      <c r="H63" s="260">
        <v>10.43</v>
      </c>
      <c r="I63" s="260">
        <v>10.488</v>
      </c>
      <c r="J63" s="254">
        <v>-120</v>
      </c>
      <c r="K63" s="255">
        <v>-1.1399999999999999</v>
      </c>
      <c r="L63" s="256">
        <v>3500</v>
      </c>
      <c r="M63" s="256">
        <v>36.67</v>
      </c>
      <c r="N63" s="256">
        <v>0</v>
      </c>
      <c r="O63" s="256">
        <v>0</v>
      </c>
      <c r="P63" s="256">
        <v>3500</v>
      </c>
      <c r="Q63" s="256">
        <v>36.67</v>
      </c>
      <c r="R63" s="256">
        <v>65709</v>
      </c>
      <c r="S63" s="259">
        <f t="shared" si="0"/>
        <v>10430</v>
      </c>
    </row>
    <row r="64" spans="1:19">
      <c r="A64" s="251">
        <v>62</v>
      </c>
      <c r="B64" s="252">
        <v>45818</v>
      </c>
      <c r="C64" s="253" t="s">
        <v>132</v>
      </c>
      <c r="D64" s="260">
        <v>10.43</v>
      </c>
      <c r="E64" s="260">
        <v>10.43</v>
      </c>
      <c r="F64" s="260">
        <v>10.43</v>
      </c>
      <c r="G64" s="260">
        <v>10.52</v>
      </c>
      <c r="H64" s="260">
        <v>10.43</v>
      </c>
      <c r="I64" s="260">
        <v>10.467000000000001</v>
      </c>
      <c r="J64" s="257">
        <v>0</v>
      </c>
      <c r="K64" s="258">
        <v>0</v>
      </c>
      <c r="L64" s="256">
        <v>3500</v>
      </c>
      <c r="M64" s="256">
        <v>36.621000000000002</v>
      </c>
      <c r="N64" s="256">
        <v>0</v>
      </c>
      <c r="O64" s="256">
        <v>0</v>
      </c>
      <c r="P64" s="256">
        <v>3500</v>
      </c>
      <c r="Q64" s="256">
        <v>36.621000000000002</v>
      </c>
      <c r="R64" s="256">
        <v>65709</v>
      </c>
      <c r="S64" s="259">
        <f t="shared" si="0"/>
        <v>10430</v>
      </c>
    </row>
    <row r="65" spans="1:19">
      <c r="A65" s="251">
        <v>63</v>
      </c>
      <c r="B65" s="252">
        <v>45819</v>
      </c>
      <c r="C65" s="253" t="s">
        <v>132</v>
      </c>
      <c r="D65" s="260">
        <v>10.43</v>
      </c>
      <c r="E65" s="260">
        <v>10.45</v>
      </c>
      <c r="F65" s="260">
        <v>10.43</v>
      </c>
      <c r="G65" s="260">
        <v>10.45</v>
      </c>
      <c r="H65" s="260">
        <v>10.43</v>
      </c>
      <c r="I65" s="260">
        <v>10.443</v>
      </c>
      <c r="J65" s="254">
        <v>0</v>
      </c>
      <c r="K65" s="255">
        <v>0</v>
      </c>
      <c r="L65" s="256">
        <v>300</v>
      </c>
      <c r="M65" s="256">
        <v>3.133</v>
      </c>
      <c r="N65" s="256">
        <v>0</v>
      </c>
      <c r="O65" s="256">
        <v>0</v>
      </c>
      <c r="P65" s="256">
        <v>300</v>
      </c>
      <c r="Q65" s="256">
        <v>3.133</v>
      </c>
      <c r="R65" s="256">
        <v>65709</v>
      </c>
      <c r="S65" s="259">
        <f t="shared" si="0"/>
        <v>10430</v>
      </c>
    </row>
    <row r="66" spans="1:19">
      <c r="A66" s="251">
        <v>64</v>
      </c>
      <c r="B66" s="252">
        <v>45820</v>
      </c>
      <c r="C66" s="253" t="s">
        <v>132</v>
      </c>
      <c r="D66" s="260">
        <v>10.43</v>
      </c>
      <c r="E66" s="260">
        <v>10.56</v>
      </c>
      <c r="F66" s="260">
        <v>10.51</v>
      </c>
      <c r="G66" s="260">
        <v>11.15</v>
      </c>
      <c r="H66" s="260">
        <v>10.51</v>
      </c>
      <c r="I66" s="260">
        <v>10.654999999999999</v>
      </c>
      <c r="J66" s="257">
        <v>80</v>
      </c>
      <c r="K66" s="258">
        <v>0.77</v>
      </c>
      <c r="L66" s="256">
        <v>3700</v>
      </c>
      <c r="M66" s="256">
        <v>39.164999999999999</v>
      </c>
      <c r="N66" s="256">
        <v>0</v>
      </c>
      <c r="O66" s="256">
        <v>0</v>
      </c>
      <c r="P66" s="256">
        <v>3700</v>
      </c>
      <c r="Q66" s="256">
        <v>39.164999999999999</v>
      </c>
      <c r="R66" s="256">
        <v>66213</v>
      </c>
      <c r="S66" s="259">
        <f t="shared" si="0"/>
        <v>10510</v>
      </c>
    </row>
    <row r="67" spans="1:19">
      <c r="A67" s="251">
        <v>65</v>
      </c>
      <c r="B67" s="252">
        <v>45821</v>
      </c>
      <c r="C67" s="253" t="s">
        <v>132</v>
      </c>
      <c r="D67" s="260">
        <v>10.51</v>
      </c>
      <c r="E67" s="260">
        <v>10.47</v>
      </c>
      <c r="F67" s="260">
        <v>10.4</v>
      </c>
      <c r="G67" s="260">
        <v>10.47</v>
      </c>
      <c r="H67" s="260">
        <v>10.4</v>
      </c>
      <c r="I67" s="260">
        <v>10.417999999999999</v>
      </c>
      <c r="J67" s="254">
        <v>-110</v>
      </c>
      <c r="K67" s="255">
        <v>-1.05</v>
      </c>
      <c r="L67" s="256">
        <v>5700</v>
      </c>
      <c r="M67" s="256">
        <v>59.414000000000001</v>
      </c>
      <c r="N67" s="256">
        <v>0</v>
      </c>
      <c r="O67" s="256">
        <v>0</v>
      </c>
      <c r="P67" s="256">
        <v>5700</v>
      </c>
      <c r="Q67" s="256">
        <v>59.414000000000001</v>
      </c>
      <c r="R67" s="256">
        <v>65520</v>
      </c>
      <c r="S67" s="259">
        <f t="shared" si="0"/>
        <v>10400</v>
      </c>
    </row>
    <row r="68" spans="1:19">
      <c r="A68" s="251">
        <v>66</v>
      </c>
      <c r="B68" s="252">
        <v>45824</v>
      </c>
      <c r="C68" s="253" t="s">
        <v>132</v>
      </c>
      <c r="D68" s="260">
        <v>10.4</v>
      </c>
      <c r="E68" s="260">
        <v>10.55</v>
      </c>
      <c r="F68" s="260">
        <v>10.58</v>
      </c>
      <c r="G68" s="260">
        <v>10.58</v>
      </c>
      <c r="H68" s="260">
        <v>10.55</v>
      </c>
      <c r="I68" s="260">
        <v>10.565</v>
      </c>
      <c r="J68" s="257">
        <v>180</v>
      </c>
      <c r="K68" s="258">
        <v>1.73</v>
      </c>
      <c r="L68" s="256">
        <v>1000</v>
      </c>
      <c r="M68" s="256">
        <v>10.577</v>
      </c>
      <c r="N68" s="256">
        <v>0</v>
      </c>
      <c r="O68" s="256">
        <v>0</v>
      </c>
      <c r="P68" s="256">
        <v>1000</v>
      </c>
      <c r="Q68" s="256">
        <v>10.577</v>
      </c>
      <c r="R68" s="256">
        <v>66654</v>
      </c>
      <c r="S68" s="259">
        <f t="shared" ref="S68" si="1">F68*1000</f>
        <v>10580</v>
      </c>
    </row>
  </sheetData>
  <mergeCells count="14">
    <mergeCell ref="P1:Q1"/>
    <mergeCell ref="R1:R2"/>
    <mergeCell ref="G1:G2"/>
    <mergeCell ref="H1:H2"/>
    <mergeCell ref="I1:I2"/>
    <mergeCell ref="J1:K1"/>
    <mergeCell ref="L1:M1"/>
    <mergeCell ref="N1:O1"/>
    <mergeCell ref="F1:F2"/>
    <mergeCell ref="A1:A2"/>
    <mergeCell ref="B1:B2"/>
    <mergeCell ref="C1:C2"/>
    <mergeCell ref="D1:D2"/>
    <mergeCell ref="E1:E2"/>
  </mergeCells>
  <hyperlinks>
    <hyperlink ref="C3" r:id="rId1" display="url"/>
    <hyperlink ref="C4" r:id="rId2" display="url"/>
    <hyperlink ref="C5" r:id="rId3" display="url"/>
    <hyperlink ref="C6" r:id="rId4" display="url"/>
    <hyperlink ref="C7" r:id="rId5" display="url"/>
    <hyperlink ref="C8" r:id="rId6" display="url"/>
    <hyperlink ref="C9" r:id="rId7" display="url"/>
    <hyperlink ref="C10" r:id="rId8" display="url"/>
    <hyperlink ref="C11" r:id="rId9" display="url"/>
    <hyperlink ref="C12" r:id="rId10" display="url"/>
    <hyperlink ref="C13" r:id="rId11" display="url"/>
    <hyperlink ref="C14" r:id="rId12" display="url"/>
    <hyperlink ref="C15" r:id="rId13" display="url"/>
    <hyperlink ref="C16" r:id="rId14" display="url"/>
    <hyperlink ref="C17" r:id="rId15" display="url"/>
    <hyperlink ref="C18" r:id="rId16" display="url"/>
    <hyperlink ref="C19" r:id="rId17" display="url"/>
    <hyperlink ref="C20" r:id="rId18" display="url"/>
    <hyperlink ref="C21" r:id="rId19" display="url"/>
    <hyperlink ref="C22" r:id="rId20" display="url"/>
    <hyperlink ref="C23" r:id="rId21" display="url"/>
    <hyperlink ref="C24" r:id="rId22" display="url"/>
    <hyperlink ref="C25" r:id="rId23" display="url"/>
    <hyperlink ref="C26" r:id="rId24" display="url"/>
    <hyperlink ref="C27" r:id="rId25" display="url"/>
    <hyperlink ref="C28" r:id="rId26" display="url"/>
    <hyperlink ref="C29" r:id="rId27" display="url"/>
    <hyperlink ref="C30" r:id="rId28" display="url"/>
    <hyperlink ref="C31" r:id="rId29" display="url"/>
    <hyperlink ref="C32" r:id="rId30" display="url"/>
    <hyperlink ref="C33" r:id="rId31" display="url"/>
    <hyperlink ref="C34" r:id="rId32" display="url"/>
    <hyperlink ref="C35" r:id="rId33" display="url"/>
    <hyperlink ref="C36" r:id="rId34" display="url"/>
    <hyperlink ref="C37" r:id="rId35" display="url"/>
    <hyperlink ref="C38" r:id="rId36" display="url"/>
    <hyperlink ref="C39" r:id="rId37" display="url"/>
    <hyperlink ref="C40" r:id="rId38" display="url"/>
    <hyperlink ref="C41" r:id="rId39" display="url"/>
    <hyperlink ref="C42" r:id="rId40" display="url"/>
    <hyperlink ref="C43" r:id="rId41" display="url"/>
    <hyperlink ref="C44" r:id="rId42" display="url"/>
    <hyperlink ref="C45" r:id="rId43" display="url"/>
    <hyperlink ref="C46" r:id="rId44" display="url"/>
    <hyperlink ref="C47" r:id="rId45" display="url"/>
    <hyperlink ref="C48" r:id="rId46" display="url"/>
    <hyperlink ref="C49" r:id="rId47" display="url"/>
    <hyperlink ref="C50" r:id="rId48" display="url"/>
    <hyperlink ref="C51" r:id="rId49" display="url"/>
    <hyperlink ref="C52" r:id="rId50" display="url"/>
    <hyperlink ref="C53" r:id="rId51" display="url"/>
    <hyperlink ref="C54" r:id="rId52" display="url"/>
    <hyperlink ref="C55" r:id="rId53" display="url"/>
    <hyperlink ref="C56" r:id="rId54" display="url"/>
    <hyperlink ref="C57" r:id="rId55" display="url"/>
    <hyperlink ref="C58" r:id="rId56" display="url"/>
    <hyperlink ref="C59" r:id="rId57" display="url"/>
    <hyperlink ref="C60" r:id="rId58" display="url"/>
    <hyperlink ref="C61" r:id="rId59" display="url"/>
    <hyperlink ref="C62" r:id="rId60" display="url"/>
    <hyperlink ref="C63" r:id="rId61" display="url"/>
    <hyperlink ref="C64" r:id="rId62" display="url"/>
    <hyperlink ref="C65" r:id="rId63" display="url"/>
    <hyperlink ref="C66" r:id="rId64" display="url"/>
    <hyperlink ref="C67" r:id="rId65" display="url"/>
    <hyperlink ref="C68" r:id="rId66" display="ur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319" t="s">
        <v>25</v>
      </c>
      <c r="B1" s="320"/>
      <c r="C1" s="320"/>
      <c r="D1" s="320"/>
      <c r="E1" s="320"/>
      <c r="F1" s="18"/>
      <c r="G1" s="18"/>
      <c r="H1" s="18"/>
      <c r="I1" s="18"/>
      <c r="J1" s="18"/>
      <c r="K1" s="18"/>
      <c r="L1" s="18"/>
      <c r="M1" s="18"/>
      <c r="N1" s="18"/>
    </row>
    <row r="2" spans="1:14" ht="31.5" customHeight="1">
      <c r="A2" s="321" t="s">
        <v>24</v>
      </c>
      <c r="B2" s="314"/>
      <c r="C2" s="314"/>
      <c r="D2" s="314"/>
      <c r="E2" s="314"/>
      <c r="F2" s="30"/>
      <c r="G2" s="30"/>
      <c r="H2" s="30"/>
      <c r="I2" s="30"/>
      <c r="J2" s="18"/>
      <c r="K2" s="18"/>
      <c r="L2" s="18"/>
      <c r="M2" s="18"/>
      <c r="N2" s="18"/>
    </row>
    <row r="5" spans="1:14" ht="44.25" customHeight="1">
      <c r="A5" s="322" t="s">
        <v>26</v>
      </c>
      <c r="B5" s="323"/>
      <c r="C5" s="323"/>
      <c r="D5" s="323"/>
      <c r="E5" s="323"/>
      <c r="F5" s="40"/>
      <c r="G5" s="40"/>
      <c r="H5" s="40"/>
      <c r="I5" s="40"/>
      <c r="J5" s="20"/>
      <c r="K5" s="20"/>
      <c r="L5" s="20"/>
      <c r="M5" s="20"/>
      <c r="N5" s="20"/>
    </row>
    <row r="6" spans="1:14" ht="15.75">
      <c r="A6" s="314" t="e">
        <f>#REF!</f>
        <v>#REF!</v>
      </c>
      <c r="B6" s="314"/>
      <c r="C6" s="314"/>
      <c r="D6" s="314"/>
      <c r="E6" s="314"/>
      <c r="F6" s="30"/>
      <c r="G6" s="30"/>
      <c r="H6" s="30"/>
      <c r="I6" s="30"/>
      <c r="J6" s="20"/>
      <c r="K6" s="20"/>
      <c r="L6" s="20"/>
      <c r="M6" s="20"/>
      <c r="N6" s="20"/>
    </row>
    <row r="7" spans="1:14" ht="15.75">
      <c r="A7" s="314" t="e">
        <f>#REF!</f>
        <v>#REF!</v>
      </c>
      <c r="B7" s="314"/>
      <c r="C7" s="314"/>
      <c r="D7" s="314"/>
      <c r="E7" s="314"/>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312">
        <v>1</v>
      </c>
      <c r="B9" s="312"/>
      <c r="C9" s="51" t="s">
        <v>17</v>
      </c>
      <c r="D9" s="22" t="e">
        <f>#REF!</f>
        <v>#REF!</v>
      </c>
    </row>
    <row r="10" spans="1:14" ht="15" customHeight="1">
      <c r="A10" s="312"/>
      <c r="B10" s="312"/>
      <c r="C10" s="48" t="s">
        <v>18</v>
      </c>
      <c r="D10" s="50" t="e">
        <f>#REF!</f>
        <v>#REF!</v>
      </c>
    </row>
    <row r="11" spans="1:14" ht="15" customHeight="1">
      <c r="A11" s="312">
        <v>2</v>
      </c>
      <c r="B11" s="312"/>
      <c r="C11" s="51" t="s">
        <v>19</v>
      </c>
      <c r="D11" s="22" t="e">
        <f>#REF!</f>
        <v>#REF!</v>
      </c>
    </row>
    <row r="12" spans="1:14" ht="15" customHeight="1">
      <c r="A12" s="312"/>
      <c r="B12" s="312"/>
      <c r="C12" s="47" t="s">
        <v>20</v>
      </c>
      <c r="D12" s="50" t="e">
        <f>#REF!</f>
        <v>#REF!</v>
      </c>
    </row>
    <row r="13" spans="1:14" ht="15" customHeight="1">
      <c r="A13" s="312">
        <v>3</v>
      </c>
      <c r="B13" s="312"/>
      <c r="C13" s="51" t="s">
        <v>21</v>
      </c>
      <c r="D13" s="22" t="e">
        <f>#REF!</f>
        <v>#REF!</v>
      </c>
    </row>
    <row r="14" spans="1:14" ht="15" customHeight="1">
      <c r="A14" s="312"/>
      <c r="B14" s="312"/>
      <c r="C14" s="48" t="s">
        <v>22</v>
      </c>
      <c r="D14" s="50" t="e">
        <f>#REF!</f>
        <v>#REF!</v>
      </c>
    </row>
    <row r="15" spans="1:14" ht="15" customHeight="1">
      <c r="A15" s="313">
        <v>4</v>
      </c>
      <c r="B15" s="313"/>
      <c r="C15" s="52" t="s">
        <v>16</v>
      </c>
      <c r="D15" s="22" t="e">
        <f>#REF!</f>
        <v>#REF!</v>
      </c>
    </row>
    <row r="16" spans="1:14" ht="15" customHeight="1">
      <c r="A16" s="313"/>
      <c r="B16" s="313"/>
      <c r="C16" s="49" t="s">
        <v>23</v>
      </c>
      <c r="D16" s="50" t="s">
        <v>39</v>
      </c>
    </row>
    <row r="17" spans="1:11">
      <c r="A17" s="1"/>
      <c r="B17" s="1"/>
    </row>
    <row r="18" spans="1:11" s="42" customFormat="1" ht="45" customHeight="1">
      <c r="A18" s="315" t="s">
        <v>0</v>
      </c>
      <c r="B18" s="316"/>
      <c r="C18" s="2" t="s">
        <v>15</v>
      </c>
      <c r="D18" s="3" t="s">
        <v>27</v>
      </c>
      <c r="E18" s="2" t="s">
        <v>37</v>
      </c>
      <c r="G18" s="27"/>
      <c r="H18" s="27"/>
      <c r="I18" s="27"/>
      <c r="J18" s="27"/>
      <c r="K18" s="27"/>
    </row>
    <row r="19" spans="1:11" ht="50.25" customHeight="1">
      <c r="A19" s="315" t="s">
        <v>1</v>
      </c>
      <c r="B19" s="324"/>
      <c r="C19" s="37" t="s">
        <v>28</v>
      </c>
      <c r="D19" s="4" t="e">
        <f>#REF!</f>
        <v>#REF!</v>
      </c>
      <c r="E19" s="4" t="e">
        <f>#REF!</f>
        <v>#REF!</v>
      </c>
      <c r="G19" s="23"/>
      <c r="H19" s="23"/>
      <c r="I19" s="23"/>
      <c r="J19" s="23"/>
      <c r="K19" s="23"/>
    </row>
    <row r="20" spans="1:11" ht="76.5" customHeight="1">
      <c r="A20" s="315" t="s">
        <v>2</v>
      </c>
      <c r="B20" s="316"/>
      <c r="C20" s="38" t="s">
        <v>29</v>
      </c>
      <c r="D20" s="4" t="e">
        <f>#REF!</f>
        <v>#REF!</v>
      </c>
      <c r="E20" s="4" t="e">
        <f>#REF!</f>
        <v>#REF!</v>
      </c>
      <c r="G20" s="23"/>
      <c r="H20" s="23"/>
      <c r="I20" s="23"/>
      <c r="J20" s="23"/>
      <c r="K20" s="23"/>
    </row>
    <row r="21" spans="1:11" ht="65.25" customHeight="1">
      <c r="A21" s="317"/>
      <c r="B21" s="39" t="s">
        <v>14</v>
      </c>
      <c r="C21" s="5" t="s">
        <v>30</v>
      </c>
      <c r="D21" s="45" t="e">
        <f>#REF!</f>
        <v>#REF!</v>
      </c>
      <c r="E21" s="45" t="e">
        <f>#REF!</f>
        <v>#REF!</v>
      </c>
      <c r="G21" s="23"/>
      <c r="H21" s="23"/>
      <c r="I21" s="23"/>
      <c r="J21" s="23"/>
      <c r="K21" s="23"/>
    </row>
    <row r="22" spans="1:11" ht="62.25" customHeight="1">
      <c r="A22" s="318"/>
      <c r="B22" s="39" t="s">
        <v>13</v>
      </c>
      <c r="C22" s="5" t="s">
        <v>31</v>
      </c>
      <c r="D22" s="45" t="e">
        <f>#REF!</f>
        <v>#REF!</v>
      </c>
      <c r="E22" s="45" t="e">
        <f>#REF!</f>
        <v>#REF!</v>
      </c>
      <c r="F22" s="24"/>
      <c r="G22" s="23"/>
      <c r="H22" s="23"/>
      <c r="I22" s="23"/>
      <c r="J22" s="23"/>
      <c r="K22" s="23"/>
    </row>
    <row r="23" spans="1:11" ht="59.25" customHeight="1">
      <c r="A23" s="315" t="s">
        <v>3</v>
      </c>
      <c r="B23" s="316"/>
      <c r="C23" s="37" t="s">
        <v>32</v>
      </c>
      <c r="D23" s="4" t="e">
        <f>#REF!</f>
        <v>#REF!</v>
      </c>
      <c r="E23" s="4" t="e">
        <f>#REF!</f>
        <v>#REF!</v>
      </c>
      <c r="G23" s="23"/>
      <c r="H23" s="23"/>
      <c r="I23" s="23"/>
      <c r="J23" s="23"/>
      <c r="K23" s="23"/>
    </row>
    <row r="24" spans="1:11" ht="39.950000000000003" customHeight="1">
      <c r="A24" s="317"/>
      <c r="B24" s="39" t="s">
        <v>12</v>
      </c>
      <c r="C24" s="5" t="s">
        <v>33</v>
      </c>
      <c r="D24" s="45" t="e">
        <f>#REF!</f>
        <v>#REF!</v>
      </c>
      <c r="E24" s="45" t="e">
        <f>#REF!</f>
        <v>#REF!</v>
      </c>
      <c r="G24" s="23"/>
      <c r="H24" s="23"/>
      <c r="I24" s="23"/>
      <c r="J24" s="23"/>
      <c r="K24" s="23"/>
    </row>
    <row r="25" spans="1:11" ht="39.950000000000003" customHeight="1">
      <c r="A25" s="318"/>
      <c r="B25" s="39" t="s">
        <v>11</v>
      </c>
      <c r="C25" s="5" t="s">
        <v>36</v>
      </c>
      <c r="D25" s="45" t="e">
        <f>#REF!</f>
        <v>#REF!</v>
      </c>
      <c r="E25" s="45" t="e">
        <f>#REF!</f>
        <v>#REF!</v>
      </c>
      <c r="F25" s="24"/>
      <c r="G25" s="23"/>
      <c r="H25" s="23"/>
      <c r="I25" s="23"/>
      <c r="J25" s="23"/>
      <c r="K25" s="23"/>
    </row>
    <row r="26" spans="1:11" ht="45" customHeight="1">
      <c r="A26" s="315" t="s">
        <v>10</v>
      </c>
      <c r="B26" s="316"/>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310" t="s">
        <v>38</v>
      </c>
      <c r="B29" s="311"/>
      <c r="C29" s="311"/>
      <c r="D29" s="311"/>
      <c r="E29" s="311"/>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1:E1"/>
    <mergeCell ref="A2:E2"/>
    <mergeCell ref="A5:E5"/>
    <mergeCell ref="A6:E6"/>
    <mergeCell ref="A20:B20"/>
    <mergeCell ref="A18:B18"/>
    <mergeCell ref="A19:B19"/>
    <mergeCell ref="A9:B10"/>
    <mergeCell ref="A29:E29"/>
    <mergeCell ref="A11:B12"/>
    <mergeCell ref="A13:B14"/>
    <mergeCell ref="A15:B16"/>
    <mergeCell ref="A7:E7"/>
    <mergeCell ref="A23:B23"/>
    <mergeCell ref="A24:A25"/>
    <mergeCell ref="A26:B26"/>
    <mergeCell ref="A21:A22"/>
  </mergeCells>
  <pageMargins left="0.24" right="0.23" top="0.49" bottom="0.52" header="0.5" footer="0.5"/>
  <pageSetup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325" t="s">
        <v>46</v>
      </c>
      <c r="H1" s="325"/>
      <c r="I1" s="325"/>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p4q9FlLFUI7xjWI7NcaU2NJrJWrWK1UzaSOgoVm8QoI=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oMXVNR/BkuAXILfkkOAMWykotg621SfHA+kVeeWy/XU=</DigestValue>
    </Reference>
  </SignedInfo>
  <SignatureValue>egfbbTy7BZoSB1bLly75a5riVwRF3VWeMXEiHsBcm86Za+giuzL8GyU4GsZJp6jgpfj4ldgK/aDD
TsD/JtcWQo4meuxJXrnVsye4uZmkNT3MKyo9eCsyqcFCbRsparPLtc6K0bgEjF04L/ibBsNGMae/
F3EpENmUvqhre0B9E+bPkDn6T+hWzlyCl4h3qm6KN8mHu1uQlvQTkD4eV7B1AcGsSAMsg1JVqqeC
2TeZAp9HhTu1+Z79eCr5HjnCaBVjRnZliY/Zs+NucpVIRwJN606eV0as1kprJZ9GkzCgYah8aIiq
n8UybuhPlswK5lGNwpYergs+5h9Y7JMCNQWmrg==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J1xxwfIfOfiy/l59cUBPhL5M3wpJ9ovy52CLmoLjldM=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HheCtSa4V3daH3dutG5J9rAdiwMnHyopeg0Q/gY3FIs=</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jf39UnM9BHn1ApbXwLpPSIBO4gN3aTl+gBSADwaEmHk=</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4H/kNrFRSf2+SGDtXmrXLNs9mjhdAMZA/db74e1k7aU=</DigestValue>
      </Reference>
      <Reference URI="/xl/styles.xml?ContentType=application/vnd.openxmlformats-officedocument.spreadsheetml.styles+xml">
        <DigestMethod Algorithm="http://www.w3.org/2001/04/xmlenc#sha256"/>
        <DigestValue>OAIheQE0IfzwC5eG/zDBsosITBM5t7GnSFvvGSeguVY=</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xwqMWrYYFK4CzO7lRqxEiszApa92BECC8Og86eHiyUQ=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9"/>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6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MqgEk9BGFM+1YkYL3SUsmQM1HMBbT13nzM+ghJRFnM4=</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QTENMzT1KsWY7faodE/naDT/2P0uip6urmI3+XL701Q=</DigestValue>
      </Reference>
      <Reference URI="/xl/worksheets/sheet2.xml?ContentType=application/vnd.openxmlformats-officedocument.spreadsheetml.worksheet+xml">
        <DigestMethod Algorithm="http://www.w3.org/2001/04/xmlenc#sha256"/>
        <DigestValue>bJ5YJ0DOxylsLy8Ol9zv2vu4U4eeIqcCcoy/PfKyE1c=</DigestValue>
      </Reference>
      <Reference URI="/xl/worksheets/sheet3.xml?ContentType=application/vnd.openxmlformats-officedocument.spreadsheetml.worksheet+xml">
        <DigestMethod Algorithm="http://www.w3.org/2001/04/xmlenc#sha256"/>
        <DigestValue>onTsO2HRuA6AnTDCjTaRqhFkN+kizSv/G77ebLLDKWo=</DigestValue>
      </Reference>
      <Reference URI="/xl/worksheets/sheet4.xml?ContentType=application/vnd.openxmlformats-officedocument.spreadsheetml.worksheet+xml">
        <DigestMethod Algorithm="http://www.w3.org/2001/04/xmlenc#sha256"/>
        <DigestValue>cxvYv2WNpY3BW+8wkNCAOSp/CoYxeDQX8w/Ph7JE654=</DigestValue>
      </Reference>
    </Manifest>
    <SignatureProperties>
      <SignatureProperty Id="idSignatureTime" Target="#idPackageSignature">
        <mdssi:SignatureTime xmlns:mdssi="http://schemas.openxmlformats.org/package/2006/digital-signature">
          <mdssi:Format>YYYY-MM-DDThh:mm:ssTZD</mdssi:Format>
          <mdssi:Value>2025-06-16T10:20:37Z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2025-06-16T10:20:37Z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jjflLlL5eyLf8HINLWPiodbrqxEB9SySaiT4q4cxc2g=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y6YcZoV9pOteDmyGrLwd5LSWuGAeeRcQ+iIPFGG5vSQ=</DigestValue>
    </Reference>
  </SignedInfo>
  <SignatureValue>x/9ZhNwniUpNZE/QVVkPay4HJt8hFy7mzAr+cb5YS/PqyvyKwS8YnelOT58K6mETpbRu2qJNGz4q
5uoquzGwZN2NA+BH8lKnOgjWH39qJUvZ8UHHa7O3NLBN1tQbS/7KJqMEEK3SQ/rYLjqN6BPFR3N2
UGlQVjr8M+q+22RFIjW+VNsJBqKK30/Ao8Uf9N8IixPSAaMMhHM5bjtM6tSoz5ulX5zrOSl+zdf3
evweiZCzdllAO80nUbKyLJU9EjakzXIDE7pV1gwWT56VUyMeGVq1IfYm24vLAAAhsdlqcCO+pg9S
KfZ0xjVgjfriZR1XkUCWBar0tUayjpu38oBxzQ==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J1xxwfIfOfiy/l59cUBPhL5M3wpJ9ovy52CLmoLjldM=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HheCtSa4V3daH3dutG5J9rAdiwMnHyopeg0Q/gY3FIs=</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jf39UnM9BHn1ApbXwLpPSIBO4gN3aTl+gBSADwaEmHk=</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4H/kNrFRSf2+SGDtXmrXLNs9mjhdAMZA/db74e1k7aU=</DigestValue>
      </Reference>
      <Reference URI="/xl/styles.xml?ContentType=application/vnd.openxmlformats-officedocument.spreadsheetml.styles+xml">
        <DigestMethod Algorithm="http://www.w3.org/2001/04/xmlenc#sha256"/>
        <DigestValue>OAIheQE0IfzwC5eG/zDBsosITBM5t7GnSFvvGSeguVY=</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xwqMWrYYFK4CzO7lRqxEiszApa92BECC8Og86eHiyUQ=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63"/>
          </Transform>
          <Transform Algorithm="http://www.w3.org/TR/2001/REC-xml-c14n-20010315"/>
        </Transforms>
        <DigestMethod Algorithm="http://www.w3.org/2001/04/xmlenc#sha256"/>
        <DigestValue>MqgEk9BGFM+1YkYL3SUsmQM1HMBbT13nzM+ghJRFnM4=</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QTENMzT1KsWY7faodE/naDT/2P0uip6urmI3+XL701Q=</DigestValue>
      </Reference>
      <Reference URI="/xl/worksheets/sheet2.xml?ContentType=application/vnd.openxmlformats-officedocument.spreadsheetml.worksheet+xml">
        <DigestMethod Algorithm="http://www.w3.org/2001/04/xmlenc#sha256"/>
        <DigestValue>bJ5YJ0DOxylsLy8Ol9zv2vu4U4eeIqcCcoy/PfKyE1c=</DigestValue>
      </Reference>
      <Reference URI="/xl/worksheets/sheet3.xml?ContentType=application/vnd.openxmlformats-officedocument.spreadsheetml.worksheet+xml">
        <DigestMethod Algorithm="http://www.w3.org/2001/04/xmlenc#sha256"/>
        <DigestValue>onTsO2HRuA6AnTDCjTaRqhFkN+kizSv/G77ebLLDKWo=</DigestValue>
      </Reference>
      <Reference URI="/xl/worksheets/sheet4.xml?ContentType=application/vnd.openxmlformats-officedocument.spreadsheetml.worksheet+xml">
        <DigestMethod Algorithm="http://www.w3.org/2001/04/xmlenc#sha256"/>
        <DigestValue>cxvYv2WNpY3BW+8wkNCAOSp/CoYxeDQX8w/Ph7JE654=</DigestValue>
      </Reference>
    </Manifest>
    <SignatureProperties>
      <SignatureProperty Id="idSignatureTime" Target="#idPackageSignature">
        <mdssi:SignatureTime xmlns:mdssi="http://schemas.openxmlformats.org/package/2006/digital-signature">
          <mdssi:Format>YYYY-MM-DDThh:mm:ssTZD</mdssi:Format>
          <mdssi:Value>2025-06-16T10:43:03Z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2025-06-16T10:43:03Z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PL15  MOI (2)</vt:lpstr>
      <vt:lpstr>MIN MAX</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Phan Thi Quynh Lan</cp:lastModifiedBy>
  <cp:lastPrinted>2025-06-16T09:56:53Z</cp:lastPrinted>
  <dcterms:created xsi:type="dcterms:W3CDTF">2012-12-27T10:02:35Z</dcterms:created>
  <dcterms:modified xsi:type="dcterms:W3CDTF">2025-06-16T10:19:06Z</dcterms:modified>
</cp:coreProperties>
</file>