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KY SO GUI KHACH HANG\TCRES\"/>
    </mc:Choice>
  </mc:AlternateContent>
  <bookViews>
    <workbookView xWindow="0" yWindow="0" windowWidth="24000" windowHeight="72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print'!$B$1:$G$64</definedName>
    <definedName name="_xlnm.Print_Area" localSheetId="2">'RIGHT VALUATION'!$A$1:$G$23</definedName>
    <definedName name="_xlnm.Print_Titles" localSheetId="5">'PL25 to print'!$23:$23</definedName>
  </definedNames>
  <calcPr calcId="162913" calcOnSave="0"/>
</workbook>
</file>

<file path=xl/calcChain.xml><?xml version="1.0" encoding="utf-8"?>
<calcChain xmlns="http://schemas.openxmlformats.org/spreadsheetml/2006/main">
  <c r="G37" i="27" l="1"/>
  <c r="G39" i="27" s="1"/>
  <c r="G25" i="27" l="1"/>
  <c r="G45" i="27" l="1"/>
  <c r="F30" i="27" l="1"/>
  <c r="F37" i="27" s="1"/>
  <c r="H19" i="27" l="1"/>
  <c r="E18" i="27" s="1"/>
  <c r="F31" i="27" l="1"/>
  <c r="F52" i="27" l="1"/>
  <c r="F39" i="27" l="1"/>
  <c r="F53" i="27"/>
  <c r="F45" i="27" l="1"/>
  <c r="F25" i="27" l="1"/>
  <c r="E20" i="27" s="1"/>
  <c r="E19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comments1.xml><?xml version="1.0" encoding="utf-8"?>
<comments xmlns="http://schemas.openxmlformats.org/spreadsheetml/2006/main">
  <authors>
    <author/>
  </authors>
  <commentList>
    <comment ref="F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4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4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<sst xmlns="http://schemas.openxmlformats.org/spreadsheetml/2006/main" count="1388" uniqueCount="595">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</sst>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-* #,##0_-;\-* #,##0_-;_-* &quot;-&quot;_-;_-@_-"/>
    <numFmt numFmtId="43" formatCode="_-* #,##0.00_-;\-* #,##0.00_-;_-* &quot;-&quot;??_-;_-@_-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(* #,##0_);_(* \(#,##0\);_(* &quot;-&quot;_);_(@_)"/>
    <numFmt numFmtId="169" formatCode="_(* #,##0.00_);_(* \(#,##0.00\);_(* &quot;-&quot;??_);_(@_)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2"/>
      <color rgb="FFFF0000"/>
      <name val="Times New Roman"/>
      <family val="1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8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41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5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4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4" fontId="144" fillId="0" borderId="16">
      <alignment horizontal="left" vertical="top"/>
    </xf>
    <xf numFmtId="164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6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3" fillId="0" borderId="0"/>
    <xf numFmtId="0" fontId="133" fillId="0" borderId="0"/>
    <xf numFmtId="41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43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</cellStyleXfs>
  <cellXfs count="36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69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69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69" fontId="5" fillId="22" borderId="19" xfId="87" applyFont="1" applyFill="1" applyBorder="1" applyProtection="1">
      <protection locked="0"/>
    </xf>
    <xf numFmtId="169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9" fontId="5" fillId="28" borderId="22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9" fontId="3" fillId="28" borderId="25" xfId="87" applyFont="1" applyFill="1" applyBorder="1" applyAlignment="1" applyProtection="1">
      <alignment vertical="center"/>
      <protection locked="0"/>
    </xf>
    <xf numFmtId="169" fontId="3" fillId="28" borderId="26" xfId="87" applyFont="1" applyFill="1" applyBorder="1" applyAlignment="1" applyProtection="1">
      <alignment vertical="center"/>
      <protection locked="0"/>
    </xf>
    <xf numFmtId="169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69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9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9" fontId="55" fillId="0" borderId="0" xfId="64" applyFont="1"/>
    <xf numFmtId="0" fontId="55" fillId="0" borderId="0" xfId="0" applyFont="1" applyAlignment="1">
      <alignment vertical="center"/>
    </xf>
    <xf numFmtId="169" fontId="55" fillId="0" borderId="0" xfId="64" applyFont="1" applyAlignment="1">
      <alignment vertical="center"/>
    </xf>
    <xf numFmtId="169" fontId="55" fillId="0" borderId="0" xfId="64" applyFont="1" applyAlignment="1" applyProtection="1">
      <alignment vertical="center"/>
      <protection locked="0"/>
    </xf>
    <xf numFmtId="169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9" fontId="55" fillId="30" borderId="0" xfId="64" applyFont="1" applyFill="1" applyAlignment="1">
      <alignment vertical="center"/>
    </xf>
    <xf numFmtId="169" fontId="55" fillId="30" borderId="0" xfId="0" applyNumberFormat="1" applyFont="1" applyFill="1" applyAlignment="1">
      <alignment vertical="center"/>
    </xf>
    <xf numFmtId="169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69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69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9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9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69" fontId="3" fillId="0" borderId="16" xfId="88" applyFont="1" applyFill="1" applyBorder="1" applyAlignment="1" applyProtection="1">
      <alignment horizontal="center" vertical="center"/>
      <protection locked="0"/>
    </xf>
    <xf numFmtId="169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9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9" fontId="50" fillId="0" borderId="0" xfId="64" applyFont="1" applyAlignment="1"/>
    <xf numFmtId="169" fontId="63" fillId="0" borderId="0" xfId="64" applyFont="1"/>
    <xf numFmtId="169" fontId="64" fillId="0" borderId="0" xfId="64" applyFont="1" applyAlignment="1"/>
    <xf numFmtId="169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169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169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8" fontId="172" fillId="0" borderId="18" xfId="65" applyNumberFormat="1" applyFont="1" applyFill="1" applyBorder="1" applyAlignment="1">
      <alignment horizontal="right"/>
    </xf>
    <xf numFmtId="43" fontId="172" fillId="0" borderId="18" xfId="65" applyNumberFormat="1" applyFont="1" applyFill="1" applyBorder="1" applyAlignment="1">
      <alignment horizontal="right"/>
    </xf>
    <xf numFmtId="170" fontId="172" fillId="0" borderId="58" xfId="499" applyFont="1" applyBorder="1" applyAlignment="1">
      <alignment horizontal="right"/>
    </xf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2" fontId="11" fillId="0" borderId="19" xfId="64" applyNumberFormat="1" applyFont="1" applyFill="1" applyBorder="1" applyAlignment="1">
      <alignment horizontal="right"/>
    </xf>
    <xf numFmtId="171" fontId="172" fillId="0" borderId="51" xfId="65" applyNumberFormat="1" applyFont="1" applyFill="1" applyBorder="1" applyAlignment="1">
      <alignment horizontal="right"/>
    </xf>
    <xf numFmtId="2" fontId="172" fillId="0" borderId="51" xfId="65" applyNumberFormat="1" applyFont="1" applyFill="1" applyBorder="1" applyAlignment="1"/>
    <xf numFmtId="0" fontId="46" fillId="0" borderId="40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43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72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41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69" fontId="11" fillId="0" borderId="19" xfId="64" applyFont="1" applyFill="1" applyBorder="1" applyAlignment="1">
      <alignment horizontal="right"/>
    </xf>
    <xf numFmtId="178" fontId="11" fillId="0" borderId="19" xfId="65" applyNumberFormat="1" applyFont="1" applyFill="1" applyBorder="1" applyAlignment="1"/>
    <xf numFmtId="0" fontId="46" fillId="0" borderId="32" xfId="0" applyFont="1" applyBorder="1" applyAlignment="1">
      <alignment horizontal="center" vertical="top" wrapText="1"/>
    </xf>
    <xf numFmtId="2" fontId="172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9" fontId="55" fillId="0" borderId="0" xfId="64" applyFont="1" applyAlignment="1">
      <alignment horizontal="center" vertical="center"/>
    </xf>
    <xf numFmtId="169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9" fontId="55" fillId="38" borderId="0" xfId="69" applyFont="1" applyFill="1" applyAlignment="1" applyProtection="1">
      <alignment horizontal="center"/>
      <protection locked="0"/>
    </xf>
    <xf numFmtId="169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9" fontId="3" fillId="22" borderId="32" xfId="87" applyFont="1" applyFill="1" applyBorder="1" applyAlignment="1" applyProtection="1">
      <alignment horizontal="center"/>
      <protection locked="0"/>
    </xf>
    <xf numFmtId="169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1" t="s">
        <v>50</v>
      </c>
      <c r="B2" s="312"/>
      <c r="C2" s="312"/>
      <c r="D2" s="312"/>
      <c r="E2" s="312"/>
      <c r="F2" s="31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3" t="s">
        <v>51</v>
      </c>
      <c r="D3" s="313"/>
      <c r="E3" s="313"/>
      <c r="F3" s="313"/>
      <c r="G3" s="313"/>
      <c r="H3" s="313"/>
      <c r="I3" s="313"/>
      <c r="J3" s="313"/>
      <c r="K3" s="313"/>
      <c r="L3" s="313"/>
      <c r="M3" s="295" t="s">
        <v>23</v>
      </c>
      <c r="N3" s="303"/>
      <c r="O3" s="304" t="s">
        <v>24</v>
      </c>
      <c r="P3" s="305"/>
      <c r="Q3" s="295" t="s">
        <v>5</v>
      </c>
      <c r="R3" s="295"/>
      <c r="S3" s="303"/>
      <c r="T3" s="306"/>
      <c r="U3" s="297" t="s">
        <v>26</v>
      </c>
      <c r="V3" s="298"/>
      <c r="W3" s="299" t="s">
        <v>25</v>
      </c>
    </row>
    <row r="4" spans="1:23" ht="12.75" customHeight="1">
      <c r="A4" s="303" t="s">
        <v>27</v>
      </c>
      <c r="B4" s="295" t="s">
        <v>28</v>
      </c>
      <c r="C4" s="295" t="s">
        <v>29</v>
      </c>
      <c r="D4" s="295" t="s">
        <v>30</v>
      </c>
      <c r="E4" s="295" t="s">
        <v>31</v>
      </c>
      <c r="F4" s="295" t="s">
        <v>32</v>
      </c>
      <c r="G4" s="295" t="s">
        <v>33</v>
      </c>
      <c r="H4" s="307" t="s">
        <v>52</v>
      </c>
      <c r="I4" s="295" t="s">
        <v>34</v>
      </c>
      <c r="J4" s="306"/>
      <c r="K4" s="295" t="s">
        <v>35</v>
      </c>
      <c r="L4" s="295" t="s">
        <v>36</v>
      </c>
      <c r="M4" s="295" t="s">
        <v>35</v>
      </c>
      <c r="N4" s="295" t="s">
        <v>37</v>
      </c>
      <c r="O4" s="295" t="s">
        <v>35</v>
      </c>
      <c r="P4" s="295" t="s">
        <v>37</v>
      </c>
      <c r="Q4" s="295" t="s">
        <v>38</v>
      </c>
      <c r="R4" s="295" t="s">
        <v>39</v>
      </c>
      <c r="S4" s="295" t="s">
        <v>36</v>
      </c>
      <c r="T4" s="295" t="s">
        <v>39</v>
      </c>
      <c r="U4" s="307" t="s">
        <v>36</v>
      </c>
      <c r="V4" s="295" t="s">
        <v>39</v>
      </c>
      <c r="W4" s="300"/>
    </row>
    <row r="5" spans="1:23">
      <c r="A5" s="306"/>
      <c r="B5" s="306"/>
      <c r="C5" s="306"/>
      <c r="D5" s="306"/>
      <c r="E5" s="306"/>
      <c r="F5" s="306"/>
      <c r="G5" s="306"/>
      <c r="H5" s="308"/>
      <c r="I5" s="106" t="s">
        <v>40</v>
      </c>
      <c r="J5" s="106" t="s">
        <v>41</v>
      </c>
      <c r="K5" s="306"/>
      <c r="L5" s="306"/>
      <c r="M5" s="306"/>
      <c r="N5" s="306"/>
      <c r="O5" s="306"/>
      <c r="P5" s="306"/>
      <c r="Q5" s="302"/>
      <c r="R5" s="302"/>
      <c r="S5" s="306"/>
      <c r="T5" s="302"/>
      <c r="U5" s="308"/>
      <c r="V5" s="296"/>
      <c r="W5" s="30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9" t="s">
        <v>5</v>
      </c>
      <c r="B179" s="310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16" t="s">
        <v>210</v>
      </c>
      <c r="B1" s="316"/>
      <c r="C1" s="316"/>
      <c r="D1" s="316"/>
      <c r="E1" s="316"/>
      <c r="F1" s="316"/>
      <c r="G1" s="316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17" t="e">
        <f>#REF!</f>
        <v>#REF!</v>
      </c>
      <c r="C2" s="318"/>
      <c r="D2" s="318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19"/>
      <c r="C3" s="319"/>
      <c r="D3" s="31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0">
        <v>41948</v>
      </c>
      <c r="C4" s="320"/>
      <c r="D4" s="320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0">
        <v>41949</v>
      </c>
      <c r="C5" s="320"/>
      <c r="D5" s="320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19">
        <v>111000</v>
      </c>
      <c r="C6" s="319"/>
      <c r="D6" s="31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4">
        <f>+$B$6*$F$7/$C$7</f>
        <v>111000</v>
      </c>
      <c r="C8" s="314"/>
      <c r="D8" s="314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0" t="s">
        <v>226</v>
      </c>
      <c r="C9" s="320"/>
      <c r="D9" s="320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19" t="e">
        <f>VLOOKUP(I11,#REF!,4,0)*1000</f>
        <v>#REF!</v>
      </c>
      <c r="C11" s="319"/>
      <c r="D11" s="31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4" t="e">
        <f>+ ROUND((B11-B19)*F10/C10,0)</f>
        <v>#REF!</v>
      </c>
      <c r="C12" s="314"/>
      <c r="D12" s="314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15" t="s">
        <v>212</v>
      </c>
      <c r="C13" s="315"/>
      <c r="D13" s="315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4">
        <f>+IF($E$13=1,ROUNDDOWN($B$8*$F$10/$C$10,0),IF(MROUND($B$8*$F$10/$C$10,10)-($B$8*$F$10/$C$10)&gt;0,MROUND($B$8*$F$10/$C$10,10)-10,MROUND($B$8*$F$10/$C$10,10)))</f>
        <v>55500</v>
      </c>
      <c r="C14" s="314"/>
      <c r="D14" s="314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4">
        <f>ROUNDDOWN($B$8*$F$10/$C$10,0)-B14</f>
        <v>0</v>
      </c>
      <c r="C15" s="314"/>
      <c r="D15" s="314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15" t="s">
        <v>223</v>
      </c>
      <c r="C16" s="315"/>
      <c r="D16" s="315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19">
        <v>10000</v>
      </c>
      <c r="C17" s="319"/>
      <c r="D17" s="31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4">
        <f>+IF($E$16=1,B17*B15,0)</f>
        <v>0</v>
      </c>
      <c r="C18" s="314"/>
      <c r="D18" s="314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19">
        <v>10000</v>
      </c>
      <c r="C19" s="319"/>
      <c r="D19" s="31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4">
        <f>+B19*B14</f>
        <v>555000000</v>
      </c>
      <c r="C20" s="314"/>
      <c r="D20" s="314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0"/>
      <c r="C21" s="320"/>
      <c r="D21" s="320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1" t="s">
        <v>241</v>
      </c>
      <c r="F23" s="321"/>
      <c r="G23" s="321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3" t="s">
        <v>328</v>
      </c>
      <c r="F1" s="323"/>
      <c r="G1" s="324" t="s">
        <v>329</v>
      </c>
      <c r="H1" s="32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2" t="s">
        <v>398</v>
      </c>
      <c r="C62" s="322" t="s">
        <v>310</v>
      </c>
      <c r="D62" s="322" t="s">
        <v>403</v>
      </c>
      <c r="E62" s="326">
        <v>140130</v>
      </c>
      <c r="F62" s="326">
        <v>7</v>
      </c>
      <c r="G62" s="40">
        <v>215002</v>
      </c>
      <c r="H62" s="40">
        <v>0</v>
      </c>
    </row>
    <row r="63" spans="1:9" s="40" customFormat="1">
      <c r="B63" s="322"/>
      <c r="C63" s="322"/>
      <c r="D63" s="322"/>
      <c r="E63" s="326"/>
      <c r="F63" s="32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27" t="s">
        <v>20</v>
      </c>
      <c r="C32" s="327"/>
      <c r="D32" s="327"/>
      <c r="E32" s="327"/>
      <c r="F32" s="327"/>
      <c r="G32" s="32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27" t="s">
        <v>14</v>
      </c>
      <c r="C39" s="327"/>
      <c r="D39" s="327"/>
      <c r="E39" s="327"/>
      <c r="F39" s="327"/>
      <c r="G39" s="32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28"/>
      <c r="E43" s="329"/>
      <c r="F43" s="329"/>
      <c r="G43" s="32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B1:L68"/>
  <sheetViews>
    <sheetView tabSelected="1" view="pageBreakPreview" topLeftCell="C20" zoomScale="77" zoomScaleNormal="77" zoomScaleSheetLayoutView="77" workbookViewId="0">
      <selection activeCell="F32" sqref="F32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21.42578125" style="167" customWidth="1"/>
    <col min="9" max="9" width="9.140625" style="167"/>
    <col min="10" max="10" width="14.85546875" style="167" bestFit="1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50" t="s">
        <v>561</v>
      </c>
      <c r="C1" s="350"/>
      <c r="D1" s="350"/>
      <c r="E1" s="350"/>
      <c r="F1" s="350"/>
      <c r="G1" s="350"/>
    </row>
    <row r="2" spans="2:7" ht="15.75" customHeight="1">
      <c r="B2" s="347" t="s">
        <v>562</v>
      </c>
      <c r="C2" s="347"/>
      <c r="D2" s="347"/>
      <c r="E2" s="347"/>
      <c r="F2" s="347"/>
      <c r="G2" s="347"/>
    </row>
    <row r="3" spans="2:7" ht="19.5" customHeight="1">
      <c r="B3" s="348" t="s">
        <v>582</v>
      </c>
      <c r="C3" s="348"/>
      <c r="D3" s="348"/>
      <c r="E3" s="348"/>
      <c r="F3" s="348"/>
      <c r="G3" s="348"/>
    </row>
    <row r="4" spans="2:7" ht="18" customHeight="1">
      <c r="B4" s="349" t="s">
        <v>563</v>
      </c>
      <c r="C4" s="349"/>
      <c r="D4" s="349"/>
      <c r="E4" s="349"/>
      <c r="F4" s="349"/>
      <c r="G4" s="349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50" t="s">
        <v>564</v>
      </c>
      <c r="C6" s="350"/>
      <c r="D6" s="350"/>
      <c r="E6" s="350"/>
      <c r="F6" s="350"/>
      <c r="G6" s="350"/>
    </row>
    <row r="7" spans="2:7" ht="15.75" customHeight="1">
      <c r="B7" s="350" t="s">
        <v>565</v>
      </c>
      <c r="C7" s="350"/>
      <c r="D7" s="350"/>
      <c r="E7" s="350"/>
      <c r="F7" s="350"/>
      <c r="G7" s="350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63" t="s">
        <v>570</v>
      </c>
      <c r="C18" s="363"/>
      <c r="D18" s="363"/>
      <c r="E18" s="161" t="str">
        <f>"Từ ngày "&amp;TEXT(H18,"dd/mm/yyyy")&amp;" đến "&amp;TEXT(H19,"dd/mm/yyyy")</f>
        <v>Từ ngày 19/08/2024 đến 25/08/2024</v>
      </c>
      <c r="H18" s="175">
        <v>45523</v>
      </c>
    </row>
    <row r="19" spans="2:12" ht="15.75" customHeight="1">
      <c r="B19" s="176"/>
      <c r="C19" s="177" t="s">
        <v>571</v>
      </c>
      <c r="D19" s="176"/>
      <c r="E19" s="162" t="str">
        <f>"From "&amp;TEXT(H18,"dd/mm/yyyy")&amp;" to "&amp;TEXT(H19,"dd/mm/yyyy")</f>
        <v>From 19/08/2024 to 25/08/2024</v>
      </c>
      <c r="H19" s="175">
        <f>H18+6</f>
        <v>45529</v>
      </c>
    </row>
    <row r="20" spans="2:12" ht="15.75" customHeight="1">
      <c r="B20" s="178">
        <v>5</v>
      </c>
      <c r="C20" s="178" t="s">
        <v>580</v>
      </c>
      <c r="D20" s="178"/>
      <c r="E20" s="179">
        <f>F25+1</f>
        <v>45530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30">
        <f>E20</f>
        <v>45530</v>
      </c>
      <c r="F21" s="330"/>
      <c r="G21" s="330"/>
      <c r="H21" s="330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39" t="s">
        <v>531</v>
      </c>
      <c r="C23" s="340"/>
      <c r="D23" s="339" t="s">
        <v>541</v>
      </c>
      <c r="E23" s="340"/>
      <c r="F23" s="273" t="s">
        <v>542</v>
      </c>
      <c r="G23" s="273" t="s">
        <v>542</v>
      </c>
    </row>
    <row r="24" spans="2:12" ht="15.75" customHeight="1">
      <c r="B24" s="341" t="s">
        <v>27</v>
      </c>
      <c r="C24" s="342"/>
      <c r="D24" s="343" t="s">
        <v>330</v>
      </c>
      <c r="E24" s="344"/>
      <c r="F24" s="182" t="s">
        <v>543</v>
      </c>
      <c r="G24" s="182" t="s">
        <v>543</v>
      </c>
    </row>
    <row r="25" spans="2:12" ht="15.75" customHeight="1">
      <c r="B25" s="274"/>
      <c r="C25" s="183"/>
      <c r="D25" s="184"/>
      <c r="E25" s="184"/>
      <c r="F25" s="185">
        <f>H19</f>
        <v>45529</v>
      </c>
      <c r="G25" s="275">
        <f>H18-1</f>
        <v>45522</v>
      </c>
      <c r="H25" s="186"/>
    </row>
    <row r="26" spans="2:12" ht="15.75" customHeight="1">
      <c r="B26" s="364" t="s">
        <v>572</v>
      </c>
      <c r="C26" s="365"/>
      <c r="D26" s="187" t="s">
        <v>544</v>
      </c>
      <c r="E26" s="187"/>
      <c r="F26" s="258"/>
      <c r="G26" s="257"/>
    </row>
    <row r="27" spans="2:12" ht="15.75" customHeight="1">
      <c r="B27" s="276"/>
      <c r="C27" s="188"/>
      <c r="D27" s="189" t="s">
        <v>545</v>
      </c>
      <c r="E27" s="190"/>
      <c r="F27" s="259"/>
      <c r="G27" s="256"/>
    </row>
    <row r="28" spans="2:12" ht="15.75" customHeight="1">
      <c r="B28" s="361">
        <v>1</v>
      </c>
      <c r="C28" s="362"/>
      <c r="D28" s="191" t="s">
        <v>546</v>
      </c>
      <c r="E28" s="192"/>
      <c r="F28" s="253"/>
      <c r="G28" s="277"/>
    </row>
    <row r="29" spans="2:12" ht="15.75" customHeight="1">
      <c r="B29" s="278"/>
      <c r="C29" s="193"/>
      <c r="D29" s="194" t="s">
        <v>547</v>
      </c>
      <c r="E29" s="195"/>
      <c r="F29" s="250"/>
      <c r="G29" s="250"/>
    </row>
    <row r="30" spans="2:12" ht="15.75" customHeight="1">
      <c r="B30" s="345">
        <v>1.1000000000000001</v>
      </c>
      <c r="C30" s="346"/>
      <c r="D30" s="196" t="s">
        <v>584</v>
      </c>
      <c r="E30" s="197"/>
      <c r="F30" s="252">
        <f>G34</f>
        <v>87596833975</v>
      </c>
      <c r="G30" s="279">
        <v>84254195516</v>
      </c>
      <c r="H30" s="198"/>
      <c r="J30" s="198"/>
      <c r="K30" s="198"/>
      <c r="L30" s="198"/>
    </row>
    <row r="31" spans="2:12" ht="15.75" customHeight="1">
      <c r="B31" s="337">
        <v>1.2</v>
      </c>
      <c r="C31" s="338"/>
      <c r="D31" s="199" t="s">
        <v>585</v>
      </c>
      <c r="E31" s="200"/>
      <c r="F31" s="261">
        <f>G35</f>
        <v>10360.24</v>
      </c>
      <c r="G31" s="280">
        <v>10106.33</v>
      </c>
      <c r="H31" s="198"/>
      <c r="J31" s="198"/>
      <c r="K31" s="198"/>
      <c r="L31" s="198"/>
    </row>
    <row r="32" spans="2:12" ht="15.75" customHeight="1">
      <c r="B32" s="361">
        <v>2</v>
      </c>
      <c r="C32" s="362"/>
      <c r="D32" s="191" t="s">
        <v>548</v>
      </c>
      <c r="E32" s="192"/>
      <c r="F32" s="240"/>
      <c r="G32" s="240"/>
      <c r="H32" s="198"/>
      <c r="J32" s="198"/>
      <c r="K32" s="198"/>
      <c r="L32" s="198"/>
    </row>
    <row r="33" spans="2:12" ht="15.75" customHeight="1">
      <c r="B33" s="281"/>
      <c r="C33" s="201"/>
      <c r="D33" s="199" t="s">
        <v>549</v>
      </c>
      <c r="E33" s="195"/>
      <c r="F33" s="241"/>
      <c r="G33" s="241"/>
      <c r="H33" s="198"/>
      <c r="J33" s="198"/>
      <c r="K33" s="198"/>
      <c r="L33" s="198"/>
    </row>
    <row r="34" spans="2:12" ht="15.75" customHeight="1">
      <c r="B34" s="345">
        <v>2.1</v>
      </c>
      <c r="C34" s="346"/>
      <c r="D34" s="196" t="s">
        <v>586</v>
      </c>
      <c r="E34" s="197"/>
      <c r="F34" s="263">
        <v>89354018095</v>
      </c>
      <c r="G34" s="279">
        <v>87596833975</v>
      </c>
      <c r="H34" s="198"/>
      <c r="J34" s="198"/>
      <c r="K34" s="198"/>
      <c r="L34" s="198"/>
    </row>
    <row r="35" spans="2:12" ht="15.75" customHeight="1">
      <c r="B35" s="337">
        <v>2.2000000000000002</v>
      </c>
      <c r="C35" s="338"/>
      <c r="D35" s="202" t="s">
        <v>587</v>
      </c>
      <c r="E35" s="195"/>
      <c r="F35" s="264">
        <v>10570.38</v>
      </c>
      <c r="G35" s="282">
        <v>10360.24</v>
      </c>
      <c r="H35" s="198"/>
      <c r="J35" s="198"/>
      <c r="K35" s="198"/>
      <c r="L35" s="198"/>
    </row>
    <row r="36" spans="2:12" ht="15.75" customHeight="1">
      <c r="B36" s="351">
        <v>3</v>
      </c>
      <c r="C36" s="352"/>
      <c r="D36" s="203" t="s">
        <v>575</v>
      </c>
      <c r="E36" s="204"/>
      <c r="F36" s="242"/>
      <c r="G36" s="242"/>
      <c r="H36" s="198"/>
      <c r="J36" s="198"/>
      <c r="K36" s="198"/>
      <c r="L36" s="198"/>
    </row>
    <row r="37" spans="2:12" ht="15.75" customHeight="1">
      <c r="B37" s="283"/>
      <c r="C37" s="205"/>
      <c r="D37" s="206" t="s">
        <v>576</v>
      </c>
      <c r="E37" s="207"/>
      <c r="F37" s="284">
        <f>F34-F30</f>
        <v>1757184120</v>
      </c>
      <c r="G37" s="284">
        <f>G34-G30</f>
        <v>3342638459</v>
      </c>
      <c r="H37" s="198"/>
      <c r="J37" s="198"/>
      <c r="K37" s="198"/>
      <c r="L37" s="198"/>
    </row>
    <row r="38" spans="2:12" ht="15.75" customHeight="1">
      <c r="B38" s="353">
        <v>3.1</v>
      </c>
      <c r="C38" s="354"/>
      <c r="D38" s="208" t="s">
        <v>550</v>
      </c>
      <c r="E38" s="209"/>
      <c r="F38" s="267"/>
      <c r="G38" s="242"/>
      <c r="H38" s="198"/>
      <c r="J38" s="198"/>
      <c r="K38" s="198"/>
      <c r="L38" s="198"/>
    </row>
    <row r="39" spans="2:12" ht="15.75" customHeight="1">
      <c r="B39" s="285"/>
      <c r="C39" s="210"/>
      <c r="D39" s="206" t="s">
        <v>551</v>
      </c>
      <c r="E39" s="211"/>
      <c r="F39" s="266">
        <f>F37-F41</f>
        <v>1777151690</v>
      </c>
      <c r="G39" s="286">
        <f>G37-G41</f>
        <v>2147277073</v>
      </c>
      <c r="H39" s="198"/>
      <c r="J39" s="198"/>
      <c r="K39" s="198"/>
      <c r="L39" s="198"/>
    </row>
    <row r="40" spans="2:12" ht="15.75" customHeight="1">
      <c r="B40" s="335">
        <v>3.2</v>
      </c>
      <c r="C40" s="336"/>
      <c r="D40" s="212" t="s">
        <v>583</v>
      </c>
      <c r="E40" s="213"/>
      <c r="F40" s="243"/>
      <c r="G40" s="243"/>
      <c r="H40" s="198"/>
      <c r="J40" s="198"/>
      <c r="K40" s="198"/>
      <c r="L40" s="198"/>
    </row>
    <row r="41" spans="2:12" ht="15.75" customHeight="1">
      <c r="B41" s="287"/>
      <c r="C41" s="271"/>
      <c r="D41" s="166" t="s">
        <v>578</v>
      </c>
      <c r="E41" s="211"/>
      <c r="F41" s="269">
        <v>-19967570</v>
      </c>
      <c r="G41" s="284">
        <v>1195361386</v>
      </c>
      <c r="H41" s="198"/>
      <c r="J41" s="198"/>
      <c r="K41" s="198"/>
      <c r="L41" s="198"/>
    </row>
    <row r="42" spans="2:12" ht="15.75" customHeight="1">
      <c r="B42" s="335">
        <v>3.3</v>
      </c>
      <c r="C42" s="336"/>
      <c r="D42" s="208" t="s">
        <v>552</v>
      </c>
      <c r="E42" s="209"/>
      <c r="F42" s="244"/>
      <c r="G42" s="244"/>
      <c r="H42" s="198"/>
      <c r="J42" s="198"/>
      <c r="K42" s="198"/>
      <c r="L42" s="198"/>
    </row>
    <row r="43" spans="2:12" ht="15.75" customHeight="1">
      <c r="B43" s="285"/>
      <c r="C43" s="214"/>
      <c r="D43" s="166" t="s">
        <v>553</v>
      </c>
      <c r="E43" s="211"/>
      <c r="F43" s="245"/>
      <c r="G43" s="245"/>
      <c r="H43" s="198"/>
      <c r="J43" s="198"/>
      <c r="K43" s="198"/>
      <c r="L43" s="198"/>
    </row>
    <row r="44" spans="2:12" ht="15.75" customHeight="1">
      <c r="B44" s="288">
        <v>4</v>
      </c>
      <c r="C44" s="260">
        <v>4</v>
      </c>
      <c r="D44" s="215" t="s">
        <v>573</v>
      </c>
      <c r="E44" s="209"/>
      <c r="F44" s="246"/>
      <c r="G44" s="246"/>
      <c r="H44" s="198"/>
      <c r="J44" s="198"/>
      <c r="K44" s="198"/>
      <c r="L44" s="198"/>
    </row>
    <row r="45" spans="2:12" ht="15.75" customHeight="1">
      <c r="B45" s="289"/>
      <c r="C45" s="216"/>
      <c r="D45" s="166" t="s">
        <v>577</v>
      </c>
      <c r="E45" s="211"/>
      <c r="F45" s="247">
        <f>F35/F31-1</f>
        <v>2.0283313900063993E-2</v>
      </c>
      <c r="G45" s="247">
        <f>G35/G31-1</f>
        <v>2.5123858017697787E-2</v>
      </c>
      <c r="H45" s="262"/>
      <c r="J45" s="198"/>
      <c r="K45" s="198"/>
      <c r="L45" s="198"/>
    </row>
    <row r="46" spans="2:12" ht="15.75" customHeight="1">
      <c r="B46" s="355">
        <v>5</v>
      </c>
      <c r="C46" s="356"/>
      <c r="D46" s="217" t="s">
        <v>554</v>
      </c>
      <c r="E46" s="218"/>
      <c r="F46" s="248"/>
      <c r="G46" s="248"/>
      <c r="H46" s="198"/>
      <c r="J46" s="198"/>
      <c r="K46" s="198"/>
      <c r="L46" s="198"/>
    </row>
    <row r="47" spans="2:12" ht="15.75" customHeight="1">
      <c r="B47" s="283"/>
      <c r="C47" s="205"/>
      <c r="D47" s="219" t="s">
        <v>555</v>
      </c>
      <c r="E47" s="220"/>
      <c r="F47" s="249"/>
      <c r="G47" s="249"/>
      <c r="H47" s="198"/>
      <c r="J47" s="198"/>
      <c r="K47" s="198"/>
      <c r="L47" s="198"/>
    </row>
    <row r="48" spans="2:12" ht="15.75" customHeight="1">
      <c r="B48" s="359">
        <v>5.0999999999999996</v>
      </c>
      <c r="C48" s="360"/>
      <c r="D48" s="221" t="s">
        <v>588</v>
      </c>
      <c r="E48" s="197"/>
      <c r="F48" s="265">
        <v>11660.59</v>
      </c>
      <c r="G48" s="290">
        <v>11660.59</v>
      </c>
      <c r="H48" s="198"/>
      <c r="J48" s="198"/>
      <c r="K48" s="198"/>
      <c r="L48" s="198"/>
    </row>
    <row r="49" spans="2:12" ht="15.75" customHeight="1">
      <c r="B49" s="359">
        <v>5.2</v>
      </c>
      <c r="C49" s="360"/>
      <c r="D49" s="222" t="s">
        <v>589</v>
      </c>
      <c r="E49" s="223"/>
      <c r="F49" s="265">
        <v>9662.59</v>
      </c>
      <c r="G49" s="290">
        <v>9662.59</v>
      </c>
      <c r="H49" s="198"/>
      <c r="J49" s="198"/>
      <c r="K49" s="198"/>
      <c r="L49" s="198"/>
    </row>
    <row r="50" spans="2:12" ht="15.75" customHeight="1">
      <c r="B50" s="357">
        <v>6</v>
      </c>
      <c r="C50" s="358"/>
      <c r="D50" s="224" t="s">
        <v>574</v>
      </c>
      <c r="E50" s="225"/>
      <c r="F50" s="251"/>
      <c r="G50" s="291"/>
      <c r="H50" s="198"/>
      <c r="J50" s="198"/>
      <c r="K50" s="198"/>
      <c r="L50" s="198"/>
    </row>
    <row r="51" spans="2:12" ht="15.75" customHeight="1">
      <c r="B51" s="292">
        <v>6.1</v>
      </c>
      <c r="C51" s="272">
        <v>6.1</v>
      </c>
      <c r="D51" s="226" t="s">
        <v>590</v>
      </c>
      <c r="E51" s="227"/>
      <c r="F51" s="270">
        <v>0</v>
      </c>
      <c r="G51" s="293">
        <v>0</v>
      </c>
      <c r="H51" s="255"/>
      <c r="J51" s="198"/>
      <c r="K51" s="198"/>
      <c r="L51" s="198"/>
    </row>
    <row r="52" spans="2:12" ht="15.75" customHeight="1">
      <c r="B52" s="359">
        <v>6.2</v>
      </c>
      <c r="C52" s="360"/>
      <c r="D52" s="196" t="s">
        <v>591</v>
      </c>
      <c r="E52" s="221"/>
      <c r="F52" s="268">
        <f>F51*F35</f>
        <v>0</v>
      </c>
      <c r="G52" s="268">
        <v>0</v>
      </c>
      <c r="H52" s="254"/>
      <c r="J52" s="198"/>
      <c r="K52" s="198"/>
      <c r="L52" s="198"/>
    </row>
    <row r="53" spans="2:12" ht="15.75" customHeight="1">
      <c r="B53" s="292">
        <v>6.2</v>
      </c>
      <c r="C53" s="272">
        <v>6.3</v>
      </c>
      <c r="D53" s="221" t="s">
        <v>579</v>
      </c>
      <c r="E53" s="221"/>
      <c r="F53" s="294">
        <f>F52/F34</f>
        <v>0</v>
      </c>
      <c r="G53" s="294">
        <v>0</v>
      </c>
      <c r="H53" s="254"/>
      <c r="I53" s="262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>
      <c r="C55" s="230"/>
      <c r="D55" s="231" t="s">
        <v>556</v>
      </c>
      <c r="E55" s="231"/>
      <c r="F55" s="332" t="s">
        <v>557</v>
      </c>
      <c r="G55" s="332"/>
      <c r="J55" s="198"/>
    </row>
    <row r="56" spans="2:12">
      <c r="C56" s="230"/>
      <c r="D56" s="232" t="s">
        <v>592</v>
      </c>
      <c r="E56" s="231"/>
      <c r="F56" s="331" t="s">
        <v>558</v>
      </c>
      <c r="G56" s="332"/>
      <c r="J56" s="198"/>
    </row>
    <row r="57" spans="2:12" ht="14.25" customHeight="1">
      <c r="D57" s="233"/>
      <c r="E57" s="233"/>
      <c r="F57" s="173"/>
      <c r="G57" s="173"/>
    </row>
    <row r="58" spans="2:12" ht="14.25" customHeight="1">
      <c r="B58" s="234"/>
      <c r="C58" s="234"/>
    </row>
    <row r="59" spans="2:12" ht="14.25" customHeight="1">
      <c r="B59" s="234"/>
      <c r="C59" s="234"/>
    </row>
    <row r="60" spans="2:12" ht="14.25" customHeight="1">
      <c r="B60" s="234"/>
      <c r="C60" s="234"/>
    </row>
    <row r="61" spans="2:12" ht="14.25" customHeight="1">
      <c r="B61" s="234"/>
      <c r="C61" s="234"/>
    </row>
    <row r="62" spans="2:12" ht="14.25" customHeight="1">
      <c r="B62" s="234"/>
      <c r="C62" s="234"/>
    </row>
    <row r="63" spans="2:12" ht="14.25" customHeight="1">
      <c r="B63" s="234"/>
      <c r="C63" s="234"/>
      <c r="D63" s="232"/>
      <c r="F63" s="333"/>
      <c r="G63" s="333"/>
    </row>
    <row r="64" spans="2:12" ht="14.25" customHeight="1">
      <c r="B64" s="235"/>
      <c r="C64" s="235"/>
      <c r="D64" s="236"/>
      <c r="E64" s="172"/>
      <c r="F64" s="334"/>
      <c r="G64" s="334"/>
    </row>
    <row r="65" spans="2:5" ht="16.5">
      <c r="B65" s="235"/>
      <c r="C65" s="235"/>
      <c r="D65" s="235"/>
      <c r="E65" s="235"/>
    </row>
    <row r="66" spans="2:5" ht="16.5">
      <c r="B66" s="237"/>
      <c r="C66" s="237"/>
      <c r="D66" s="237"/>
      <c r="E66" s="237"/>
    </row>
    <row r="67" spans="2:5" ht="16.5">
      <c r="B67" s="238"/>
      <c r="C67" s="238"/>
      <c r="D67" s="237"/>
      <c r="E67" s="237"/>
    </row>
    <row r="68" spans="2:5" ht="15.75">
      <c r="B68" s="239"/>
      <c r="C68" s="239"/>
    </row>
  </sheetData>
  <mergeCells count="32"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E21:H21"/>
    <mergeCell ref="F56:G56"/>
    <mergeCell ref="F63:G63"/>
    <mergeCell ref="F64:G64"/>
    <mergeCell ref="B40:C40"/>
    <mergeCell ref="B35:C35"/>
    <mergeCell ref="B23:C23"/>
    <mergeCell ref="D23:E23"/>
    <mergeCell ref="B24:C24"/>
    <mergeCell ref="D24:E24"/>
    <mergeCell ref="B30:C30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biYPGwmokJjD8+/0ZCqUOj6izY0=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I9Ar+Ks/L4s+gFYCKg0df7Rr8cQ=</DigestValue>
    </Reference>
  </SignedInfo>
  <SignatureValue>bj+PuTxil019qhqegMQSnhZgl8je3h2XAZlgPe95ew0ut1M7WgfLo5zkiPqIE5tSYGBZNEIbJr32
wOxWfsZ+IMil2PI5GvaDaHn3mb/LAg5fApgaJIY73v2aw3CnHXuRxi2Ithix1Zz40P7ph42kNFlY
ktg3uSN/LRO0l2miJ6Zy+CG1NWLE5CaAtnqkYYqUcvx+Mbu7SlPVhNu+MZoYNzmTQGnBIEZuEVzo
XeDvFuNdUzOIuSbDVob79xuFTueABdmpnVrRPlLcKSuFe1GQ9sFJlFI9ikNYBb3mjve9tPDtZ9x2
FiyHg0mGJCh35hdTaVQ6MIfSusMG/i+KY7XPkQ==</SignatureValue>
  <KeyInfo>
    <X509Data>
      <X509Certificate>MIIFkDCCBHigAwIBAgIQVAEBAVgCX9gpWjqeRKe/4zANBgkqhkiG9w0BAQsFADBcMQswCQYDVQQG
EwJWTjEzMDEGA1UECgwqVklFVE5BTSBQT1NUUyBBTkQgVEVMRUNPTU1VTklDQVRJT05TIEdST1VQ
MRgwFgYDVQQDDA9WTlBULUNBIFNIQS0yNTYwHhcNMjQwNjI1MTE0ODAwWhcNMjUwNzI4MTEwOTQ3
WjCB1DELMAkGA1UEBhMCVk4xEjAQBgNVBAgMCUjDgCBO4buYSTEcMBoGA1UEBwwTUXXhuq1uIEhv
w6BuIEtp4bq/bTFvMG0GA1UEAwxmTkfDgk4gSMOATkcgVEjGr8agTkcgTeG6oEkgQ+G7lCBQSOG6
pk4gxJDhuqZVIFTGryBWw4AgUEjDgVQgVFJJ4buCTiBWSeG7hlQgTkFNIC0gQ0hJIE5Iw4FOSCBI
w4AgVEjDgE5IMSIwIAYKCZImiZPyLGQBAQwSTVNUOjAxMDAxNTA2MTktMDczMIIBIjANBgkqhkiG
9w0BAQEFAAOCAQ8AMIIBCgKCAQEAzPBjTuh7+BTxkrDN/2zwkQHXQAFeOVNjE8VqMNDlNL7/mx2r
fZyhI88eBPHVYF0nMwMzm/sVNmsAfgxdtyV86zhodk1M4NtlaSRaKPpg1YRA1OQMYrdBmB19SJjl
YUMGiwRTVDtnQgHDBjke6kMn6R+yjH3Qhhrsc4Lcm/rkojZc+aZYhIeOdf3TBXAvNpoRzL9KCQZd
TTlDiPEbzqNSxaPlyYr20/q8IfdHTetyWoMRZ29FCZARWQKniRoLUsxeY8Gb8xS96uyxEGgmq3Uh
UnDK1DcdZDnXHhA0VUEPERXVtWcVjAL5qD7+X5H5JQN0H7nt8AmU0p+4w9V/TDG9RwIDAQABo4IB
0zCCAc8wfgYIKwYBBQUHAQEEcjBwMDkGCCsGAQUFBzAChi1odHRwOi8vcHViLnZucHQtY2Eudm4v
Y2VydHMvdm5wdGNhLXNoYTI1Ni5jZXIwMwYIKwYBBQUHMAGGJ2h0dHA6Ly9vY3NwLXNoYTI1Ni52
bnB0LWNhLnZuL3Jlc3BvbmRlcjAdBgNVHQ4EFgQU5W1PYLzQs2cnd1uVozHwKEarZGIwDAYDVR0T
AQH/BAIwADAfBgNVHSMEGDAWgBS2TWtr1qadNO0yOexCVKy+MmPYcTBoBgNVHSAEYTBfMF0GDisG
AQQBge0DAQEDAQEBMEswIgYIKwYBBQUHAgIwFh4UAE8ASQBEAC0AUwBUAC0AMgAuADAwJQYIKwYB
BQUHAgEWGWh0dHA6Ly9wdWIudm5wdC1jYS52bi9ycGEwPwYDVR0fBDgwNjA0oDKgMIYuaHR0cDov
L2NybC1zaGEyNTYudm5wdC1jYS52bi92bnB0Y2Etc2hhMjU2LmNybDAOBgNVHQ8BAf8EBAMCBPAw
IAYDVR0lBBkwFwYKKwYBBAGCNwoDDAYJKoZIhvcvAQEFMCIGA1UdEQQbMBmBF25ndXllbmFuaC5s
dGRAZ21haWwuY29tMA0GCSqGSIb3DQEBCwUAA4IBAQB1W+KOUqmPseEp3Irlyif01QEnwWiTZXfY
piQscicQPdmmiiGUJWCewiYlGDS+raL9Rg4QxRDc6sr+TsTKBzb+c5XzdlR356reycJpNQPZ/lj9
XF8ocfSVGXbWOjRvlf9j65kVAPFXnQAtD5rQgTkAlCbE/qWrg9+VU3rcTdx0OfrjSh1QzEYxs1O9
2SYJf1tkWTa2ABUJbksG5xz+HUTtU5L2I3U7f2gNB1ODHyZX8DLMDXTjb+O1GdO2Ec3UxNyEuhha
jvTPtGPAfXWGjwGOykrvslELVr7EC3NrNOKruleWb1TyxtglH/CS43wyXWKlXaQaMsBHpU9QB+jG
i0r+</X509Certificate>
    </X509Data>
  </KeyInfo>
  <Object xmlns:mdssi="http://schemas.openxmlformats.org/package/2006/digital-signature" Id="idPackageObject">
    <Manifest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styles.xml?ContentType=application/vnd.openxmlformats-officedocument.spreadsheetml.styles+xml">
        <DigestMethod Algorithm="http://www.w3.org/2000/09/xmldsig#sha1"/>
        <DigestValue>8DDxjfEQQ9OjwyVbxSj06+krmpo=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worksheets/sheet6.xml?ContentType=application/vnd.openxmlformats-officedocument.spreadsheetml.worksheet+xml">
        <DigestMethod Algorithm="http://www.w3.org/2000/09/xmldsig#sha1"/>
        <DigestValue>OzjZ6h2o9s1JMpqgWfRl0AT269A=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sheets/sheet5.xml?ContentType=application/vnd.openxmlformats-officedocument.spreadsheetml.worksheet+xml">
        <DigestMethod Algorithm="http://www.w3.org/2000/09/xmldsig#sha1"/>
        <DigestValue>cOV3Z9TJ9uKUD0F5lq33SPGpfHY=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wl5HRSYfja2c2M64k4R53BprChU=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drawings/vmlDrawing1.vml?ContentType=application/vnd.openxmlformats-officedocument.vmlDrawing">
        <DigestMethod Algorithm="http://www.w3.org/2000/09/xmldsig#sha1"/>
        <DigestValue>R1NBpp7gjkhGe2z5zA0ZBTddWR4=</DigestValue>
      </Reference>
      <Reference URI="/xl/calcChain.xml?ContentType=application/vnd.openxmlformats-officedocument.spreadsheetml.calcChain+xml">
        <DigestMethod Algorithm="http://www.w3.org/2000/09/xmldsig#sha1"/>
        <DigestValue>ujrdzAoPbX3sku8apKtZOGM+JnQ=</DigestValue>
      </Reference>
      <Reference URI="/xl/worksheets/sheet4.xml?ContentType=application/vnd.openxmlformats-officedocument.spreadsheetml.worksheet+xml">
        <DigestMethod Algorithm="http://www.w3.org/2000/09/xmldsig#sha1"/>
        <DigestValue>ftvNTZ1SorgTGNby/G0l73SpYVQ=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book.xml?ContentType=application/vnd.openxmlformats-officedocument.spreadsheetml.sheet.main+xml">
        <DigestMethod Algorithm="http://www.w3.org/2000/09/xmldsig#sha1"/>
        <DigestValue>pRGddxj3TDInDheIY1IikNcQ3FI=</DigestValue>
      </Reference>
      <Reference URI="/xl/comments1.xml?ContentType=application/vnd.openxmlformats-officedocument.spreadsheetml.comments+xml">
        <DigestMethod Algorithm="http://www.w3.org/2000/09/xmldsig#sha1"/>
        <DigestValue>6RMQCzKn6luD/Ec7r9kbxkbnryU=</DigestValue>
      </Reference>
      <Reference URI="/xl/worksheets/sheet2.xml?ContentType=application/vnd.openxmlformats-officedocument.spreadsheetml.worksheet+xml">
        <DigestMethod Algorithm="http://www.w3.org/2000/09/xmldsig#sha1"/>
        <DigestValue>Iwfls4ouLZNWxmVtUdOxzb6Ua6E=</DigestValue>
      </Reference>
      <Reference URI="/xl/worksheets/sheet3.xml?ContentType=application/vnd.openxmlformats-officedocument.spreadsheetml.worksheet+xml">
        <DigestMethod Algorithm="http://www.w3.org/2000/09/xmldsig#sha1"/>
        <DigestValue>uqsMghitnY80Bt4dTk0OjQPZZYE=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uTGNraJ/vEpw7Kk+c1ONcakZvjs=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P7kIl5kVB3YDxsIgVtNwcVLd/Lk=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2024-08-26T08:14:15Z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2024-08-26T08:14:15Z</xd:SigningTime>
          <xd:SigningCertificate>
            <xd:Cert>
              <xd:CertDigest>
                <DigestMethod Algorithm="http://www.w3.org/2000/09/xmldsig#sha1"/>
                <DigestValue>0bNbiON3hU4h0ifwUc+d6XK812Q=</DigestValue>
              </xd:CertDigest>
              <xd:IssuerSerial>
                <X509IssuerName>CN=VNPT-CA SHA-256, O=VIETNAM POSTS AND TELECOMMUNICATIONS GROUP, C=VN</X509IssuerName>
                <X509SerialNumber>111660364331666785645693031499252088803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T2bT6Pkvimg8f1XWfl60fT+dkeHbnlvYQdm3AJREom0=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HMoEVwMkCZv8mkYC0e/ebsdtvytTy+haos+BqCtoWVY=</DigestValue>
    </Reference>
  </SignedInfo>
  <SignatureValue>2JeFqhsbVfiubu06gbvgLUmiu0e/xvE7/xI7NzFikRMaC5Jrks2RHqVz1Xi9+tFX1YXvmmpGM5h2
1tRL48SGdBy3MgU+40cyQp1nt4qaIpc4oy02IiOagssgzIODNOPfQ1COXxD6zcFeeTdNOHId8Kp2
V35M8Qm18/2jPAXA9Pfj+EoWtlumS4VcyF/rrdlC6QTHJp6Xoo9wIBsnOoReJXOF+lnY0JPv8YuL
Sv1TOCMipSlNmY6PWk2tvAlpkW2pr3KKu8EGnPmZzQh+sVF0k6xbropjBnk070gXFAkdxWUmo4tl
45xEI/VQrVeG8AEQBRuKMbbqzpxmHFRlPBJ4AQ==</SignatureValue>
  <KeyInfo>
    <X509Data>
      <X509Certificate>MIIFVzCCBD+gAwIBAgIQVAEBAZH/31CRjwtP/JBnCjANBgkqhkiG9w0BAQsFADBcMQswCQYDVQQGEwJWTjEzMDEGA1UECgwqVklFVE5BTSBQT1NUUyBBTkQgVEVMRUNPTU1VTklDQVRJT05TIEdST1VQMRgwFgYDVQQDDA9WTlBULUNBIFNIQS0yNTYwHhcNMjQwNjI1MDcxNDAwWhcNMjUwNjAxMDgwMjAwWjCBnzELMAkGA1UEBhMCVk4xEjAQBgNVBAgMCUjDgCBO4buYSTEeMBwGA1UEBwwVUXXhuq1uIEhhaSBCw6AgVHLGsG5nMTwwOgYDVQQDDDNDw7RuZyBUeSBD4buVIFBo4bqnbiBRdeG6o24gTMO9IFF14bu5IEvhu7kgVGjGsMahbmcxHjAcBgoJkiaJk/IsZAEBDA5NU1Q6MDEwMjk5NTc0OTCCASIwDQYJKoZIhvcNAQEBBQADggEPADCCAQoCggEBAN4cdUVVO8oG3D7tw/Y+DeALdjq9VN/Z0Q9mOX0oru/PrnfXmvih1fgzE3EFim0lgv+D9KKOCucgPooA/DrTGxNxa9a0hcmy4Bh0kU+GUYFUP824YXUoO7ge+UH317ojdtorZyicPUOlJ4fW9+AmmpM9T9BgyigVpAo8BYkN2FollyFPXn98pMy3B0cjKNVKPgEkKO/1r/jwdrmEU/S/oeOimWpsuNvzPiWtD7Hw9zwZiv+LIcfNtFoY+LvPSdQTPkr6AgmCKBVXLSj9YDhMvbAJfXndN0DP2Fr5xtSxeXSKwFOOjeHWraSnJQwoHYbXR/UjYMGGoxk3lGXmRzbijHkCAwEAAaOCAc8wggHLMH4GCCsGAQUFBwEBBHIwcDA5BggrBgEFBQcwAoYtaHR0cDovL3B1Yi52bnB0LWNhLnZuL2NlcnRzL3ZucHRjYS1zaGEyNTYuY2VyMDMGCCsGAQUFBzABhidodHRwOi8vb2NzcC1zaGEyNTYudm5wdC1jYS52bi9yZXNwb25kZXIwHQYDVR0OBBYEFJ19F2wPJwmooSjpYSSAUlUNgqqSMAwGA1UdEwEB/wQCMAAwHwYDVR0jBBgwFoAUtk1ra9amnTTtMjnsQlSsvjJj2HEwaAYDVR0gBGEwXzBdBg4rBgEEAYHtAwEBAwEBATBLMCIGCCsGAQUFBwICMBYeFABPAEkARAAtAFMAVAAtADIALgAwMCUGCCsGAQUFBwIBFhlodHRwOi8vcHViLnZucHQtY2Eudm4vcnBhMD8GA1UdHwQ4MDYwNKAyoDCGLmh0dHA6Ly9jcmwtc2hhMjU2LnZucHQtY2Eudm4vdm5wdGNhLXNoYTI1Ni5jcmwwDgYDVR0PAQH/BAQDAgTwMCAGA1UdJQQZMBcGCisGAQQBgjcKAwwGCSqGSIb3LwEBBTAeBgNVHREEFzAVgRN0aHV5bG9kdWNAZ21haWwuY29tMA0GCSqGSIb3DQEBCwUAA4IBAQC2q2hmxXgW186D82RbF9WKVS4BMiR+bO/qkmxTNZ4pDaEawcc7qzsXST+h9HRESvIr4h8CJO9JACmC4citdfR62CcziPp5YFFGO5s4sz3X2Yi5FV+d/SRQu8kWKtal6daSSHwDPrOhovpw40hp1BiWNJ/YAKGPf181U0TZ51ld3NLqwKznQtVPYfVYpX9+Asur1SEPtBZncyzwu7jWcUUTHVE1kzbPbKXDess0GGOI8bGYWMFwGy167T3IGE2i+LwiebLyzoVG5de2d2vF9hZIYyCAHg8iGzgbGzD6P8yebLtZiBnubAU5sS8BnfeH1uUQJjg2uhOIpEWcfWrMnP45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A57Qfr9MYfZqaJFqENEHkuj/AzWxjwQSGYWSSktZyJM=</DigestValue>
      </Reference>
      <Reference URI="/xl/comments1.xml?ContentType=application/vnd.openxmlformats-officedocument.spreadsheetml.comments+xml">
        <DigestMethod Algorithm="http://www.w3.org/2001/04/xmlenc#sha256"/>
        <DigestValue>/A4t1RLh390o3qz6yTWDAuD2vTaYQwawjdZqztlbSLY=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drawings/vmlDrawing1.vml?ContentType=application/vnd.openxmlformats-officedocument.vmlDrawing">
        <DigestMethod Algorithm="http://www.w3.org/2001/04/xmlenc#sha256"/>
        <DigestValue>zR48fDh1lSs2TpRA3KAcI/2UwN8+59CFe2FUo/OE720=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Vg2R0VEC1XGARnqcgYoLn6FGGxBqrPS30dzNi5mcHh0=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dqaand8y5dSaIFXaPo12aiccWyRGYRrkdepSaNIITLU=</DigestValue>
      </Reference>
      <Reference URI="/xl/styles.xml?ContentType=application/vnd.openxmlformats-officedocument.spreadsheetml.styles+xml">
        <DigestMethod Algorithm="http://www.w3.org/2001/04/xmlenc#sha256"/>
        <DigestValue>wwPtz5QT6NjD9cZPptK5w/x/Jbp0WfZJZR+SogF2rLw=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s342BV5Tq7T7lgwY5wNmMdkmFhwckUAwW+FkmWBc9lY=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UdE6bjK8z87Q+XB8jexWAMo8yM2LUFX/jyRmO2MsGs8=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yrq/YtikZ6K7mGcxP7QHwJcJI9P2Y1Y4aMtjA/VkbgI=</DigestValue>
      </Reference>
      <Reference URI="/xl/worksheets/sheet3.xml?ContentType=application/vnd.openxmlformats-officedocument.spreadsheetml.worksheet+xml">
        <DigestMethod Algorithm="http://www.w3.org/2001/04/xmlenc#sha256"/>
        <DigestValue>KhB5+2DdJCg7V/ml79SpBxnKbchaveveqs8RAwPtAU8=</DigestValue>
      </Reference>
      <Reference URI="/xl/worksheets/sheet4.xml?ContentType=application/vnd.openxmlformats-officedocument.spreadsheetml.worksheet+xml">
        <DigestMethod Algorithm="http://www.w3.org/2001/04/xmlenc#sha256"/>
        <DigestValue>hkqn3814WKx17UksWmXsfW2AL54A1eGSvwndHcW1kSs=</DigestValue>
      </Reference>
      <Reference URI="/xl/worksheets/sheet5.xml?ContentType=application/vnd.openxmlformats-officedocument.spreadsheetml.worksheet+xml">
        <DigestMethod Algorithm="http://www.w3.org/2001/04/xmlenc#sha256"/>
        <DigestValue>x78nJoFrVPz341D61v7Sy+GQr5OC2MNIT7iwO/9V2yY=</DigestValue>
      </Reference>
      <Reference URI="/xl/worksheets/sheet6.xml?ContentType=application/vnd.openxmlformats-officedocument.spreadsheetml.worksheet+xml">
        <DigestMethod Algorithm="http://www.w3.org/2001/04/xmlenc#sha256"/>
        <DigestValue>GL8EDe8Lim6nNLwJ/8nOwBV0K86fCyIkeWmA/rQoPF4=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2024-08-26T09:04:35Z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2024-08-26T09:04:35Z</xd:SigningTime>
          <xd:SigningCertificate>
            <xd:Cert>
              <xd:CertDigest>
                <DigestMethod Algorithm="http://www.w3.org/2001/04/xmlenc#sha256"/>
                <DigestValue>5ovzSXb18f6nzpsFsTxgtgnHtKg/tiXleXaAZs7sD5I=</DigestValue>
              </xd:CertDigest>
              <xd:IssuerSerial>
                <X509IssuerName>CN=VNPT-CA SHA-256, O=VIETNAM POSTS AND TELECOMMUNICATIONS GROUP, C=VN</X509IssuerName>
                <X509SerialNumber>111660364349613891399533670828300330762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MzCCBBugAwIBAgIQT+7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/KbcfayrvhB8e8ZybQrVoXDP4izMgwwnsPFjzg8DlVpdNRrC+NjywU1tBHq03qMQYJgvN+1O9IQoZvX9BVruYHXIQnpEfputwrjYBU2CS4zOyuzwYdexVIGSheib2AhGmTIvvSS+J+5yIy4X/ucJUKsEgaoMokT7ertnczuhVKX1XuYAA94jiYJCQmPnmTLEV0rM9HFAnNpKTcpMRfNIDQHLB3KXhTXUI1uKpe1pWPrXJEpNHdeKjwi2PJPU53qg+zhQTcmZtWGWR5c/GbUDasBoMXT4NQjAgMBAAGjggGnMIIBozBCBggrBgEFBQcBAQQ2MDQwMgYIKwYBBQUHMAKGJmh0dHBzOi8vcm9vdGNhLmdvdi52bi9jcnQvdm5yY2EyNTYucDdi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/BAgwBgEB/wIBADA3BgNVHR8EMDAuMCygKqAohiZodHRwczovL3Jvb3RjYS5nb3Yudm4vY3JsL3ZucmNhMjU2LmNybDAOBgNVHQ8BAf8EBAMCAYYwHQYDVR0OBBYEFLZNa2vWpp007TI57EJUrL4yY9hxMA0GCSqGSIb3DQEBCwUAA4ICAQAy80uZED/QGUdqC3qVis0tYbpVpQsxWzOej0P90c+jCakRWgOLCIF3drEgc+4ruOMM5ISVR67axQ7eEq6vv4zqt1pxzoWG7sx8utPJw5fk8Zr2/Zzjh2jvtlaP9wPTJt1HcEhlFQXCTn2eO1C+P7VB9iRcWCIlV8OzbP5/9EjC/1WexL5FBCz6+9Pf4BHHMKDHOPKY5szHGT5yOOzb+nkqLfKVIy8x05+EaZsy6CctWeTTXQHe7ANMb7i1U2tK7YFLX3w/GtdtjBwMYWGaW+lp22Qmx8jq534x5nGefu1cO/tazufAzKNFpOr9nicaZe0sZEEN9wyCcYEdpy9ZniYfKdepCNRcsL/YFLSwhs3oTrko4zVuEZKB7Jh+WoaRLgpe2YXR5lVvT1wHiiTJQZQx9HPzROSTJOVe97AILmz44lVLCzWARdUfDgM0M7zMlG/Jr8n0iFYBnDxZAZUbiVlFrHKxOp6m6OSvloJvHc/IX4WgvSliYQB25FMwydTcqpBgP0V5np0KneZeOK/gSn1pHjTAtQrdYoGsC2p3KtbB58YOBCNpTtLpx9FxnN/8YnHUbsiz2xGqz8nO9VwnzIiYKgmxtltEebRf1R904u6Sa9LGbgj4xkz/W0lz1jA7m/vc9WoGPqqv1AbkB8Yylmz/Cu+CmQ1AxnFFwhUL5ZgveQ=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Giang</cp:lastModifiedBy>
  <cp:lastPrinted>2024-08-26T02:31:49Z</cp:lastPrinted>
  <dcterms:created xsi:type="dcterms:W3CDTF">2014-09-25T08:23:57Z</dcterms:created>
  <dcterms:modified xsi:type="dcterms:W3CDTF">2024-08-26T02:32:37Z</dcterms:modified>
</cp:coreProperties>
</file>