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8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KY SO GUI KHACH HANG\TCFIN\"/>
    </mc:Choice>
  </mc:AlternateContent>
  <bookViews>
    <workbookView xWindow="0" yWindow="0" windowWidth="24000" windowHeight="960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print'!$B$1:$G$64</definedName>
    <definedName name="_xlnm.Print_Area" localSheetId="2">'RIGHT VALUATION'!$A$1:$G$23</definedName>
    <definedName name="_xlnm.Print_Titles" localSheetId="5">'PL25 to print'!$23:$23</definedName>
  </definedNames>
  <calcPr calcId="162913" calcOnSave="0"/>
</workbook>
</file>

<file path=xl/calcChain.xml><?xml version="1.0" encoding="utf-8"?>
<calcChain xmlns="http://schemas.openxmlformats.org/spreadsheetml/2006/main">
  <c r="G45" i="27" l="1"/>
  <c r="G37" i="27"/>
  <c r="G39" i="27" s="1"/>
  <c r="G52" i="27" l="1"/>
  <c r="G53" i="27" s="1"/>
  <c r="H19" i="27" l="1"/>
  <c r="E20" i="27" s="1"/>
  <c r="F30" i="27" l="1"/>
  <c r="F31" i="27"/>
  <c r="F52" i="27" l="1"/>
  <c r="F53" i="27" s="1"/>
  <c r="F37" i="27" l="1"/>
  <c r="F39" i="27" s="1"/>
  <c r="G25" i="27" l="1"/>
  <c r="F45" i="27" l="1"/>
  <c r="C37" i="23" l="1"/>
  <c r="E24" i="23"/>
  <c r="W17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55" i="14"/>
  <c r="A156" i="14"/>
  <c r="A157" i="14"/>
  <c r="A158" i="14"/>
  <c r="A159" i="14"/>
  <c r="A160" i="14"/>
  <c r="A161" i="14"/>
  <c r="A162" i="14"/>
  <c r="A163" i="14"/>
  <c r="A164" i="14"/>
  <c r="A165" i="14"/>
  <c r="A166" i="14"/>
  <c r="A167" i="14"/>
  <c r="A168" i="14"/>
  <c r="A169" i="14"/>
  <c r="A170" i="14"/>
  <c r="A171" i="14"/>
  <c r="A172" i="14"/>
  <c r="A173" i="14"/>
  <c r="A174" i="14"/>
  <c r="A175" i="14"/>
  <c r="A176" i="14"/>
  <c r="A177" i="14"/>
  <c r="A178" i="14"/>
  <c r="A7" i="14"/>
  <c r="A8" i="14"/>
  <c r="B11" i="15"/>
  <c r="B12" i="15"/>
  <c r="U38" i="15"/>
  <c r="T38" i="15"/>
  <c r="S38" i="15"/>
  <c r="R38" i="15"/>
  <c r="Q38" i="15"/>
  <c r="P38" i="15"/>
  <c r="Q32" i="15"/>
  <c r="Q28" i="15"/>
  <c r="S36" i="15"/>
  <c r="V8" i="15"/>
  <c r="W20" i="15"/>
  <c r="V6" i="15"/>
  <c r="V5" i="15"/>
  <c r="V14" i="15"/>
  <c r="P17" i="15"/>
  <c r="W21" i="15"/>
  <c r="P16" i="15"/>
  <c r="P19" i="15"/>
  <c r="B2" i="15"/>
  <c r="P2" i="15"/>
  <c r="E16" i="15"/>
  <c r="B18" i="15"/>
  <c r="E13" i="15"/>
  <c r="B8" i="15"/>
  <c r="J24" i="23"/>
  <c r="V13" i="15"/>
  <c r="Q36" i="15"/>
  <c r="U36" i="15"/>
  <c r="V15" i="15"/>
  <c r="V16" i="15"/>
  <c r="P36" i="15"/>
  <c r="B14" i="15"/>
  <c r="B20" i="15"/>
  <c r="T36" i="15"/>
  <c r="R36" i="15"/>
  <c r="Q11" i="15"/>
  <c r="R11" i="15"/>
  <c r="Q31" i="15"/>
  <c r="P37" i="15"/>
  <c r="P18" i="15"/>
  <c r="V17" i="15"/>
  <c r="B15" i="15"/>
  <c r="T37" i="15"/>
  <c r="T39" i="15"/>
  <c r="T40" i="15"/>
  <c r="Q37" i="15"/>
  <c r="Q39" i="15"/>
  <c r="Q40" i="15"/>
  <c r="R37" i="15"/>
  <c r="R39" i="15"/>
  <c r="R40" i="15"/>
  <c r="U37" i="15"/>
  <c r="U39" i="15"/>
  <c r="U40" i="15"/>
  <c r="S37" i="15"/>
  <c r="S39" i="15"/>
  <c r="S40" i="15"/>
  <c r="P39" i="15"/>
  <c r="P40" i="15"/>
  <c r="P41" i="15"/>
  <c r="E19" i="27" l="1"/>
  <c r="E18" i="27"/>
  <c r="F25" i="27"/>
  <c r="E21" i="27"/>
</calcChain>
</file>

<file path=xl/sharedStrings.xml><?xml version="1.0" encoding="utf-8"?>
<sst xmlns="http://schemas.openxmlformats.org/spreadsheetml/2006/main" count="1388" uniqueCount="597">
  <si>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</si>
  <si>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</si>
  <si>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</si>
  <si>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</si>
  <si>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</si>
  <si>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</si>
  <si>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</si>
  <si>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</si>
  <si>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</si>
  <si>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</si>
  <si>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</si>
  <si>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</si>
  <si>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</si>
  <si>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</si>
  <si>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</si>
  <si>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</si>
  <si>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</si>
  <si>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</si>
  <si>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</si>
  <si>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</si>
  <si>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</si>
  <si>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</si>
  <si>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</si>
  <si>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</si>
  <si>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</si>
  <si>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</si>
  <si>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</si>
  <si>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</si>
  <si>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</si>
  <si>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</si>
  <si>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</si>
  <si>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</si>
  <si>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</si>
  <si>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</si>
  <si>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</si>
  <si>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</si>
  <si>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</si>
  <si>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</si>
  <si>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</si>
  <si>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</si>
  <si>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</si>
  <si>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</si>
  <si>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</si>
  <si>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</si>
  <si>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</si>
  <si>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</si>
  <si>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</si>
  <si>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</si>
  <si>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</si>
  <si>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</si>
  <si>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</si>
  <si>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</si>
  <si>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</si>
  <si>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</si>
  <si>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</si>
  <si>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</si>
  <si>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</si>
  <si>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</si>
  <si>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</si>
  <si>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</si>
  <si>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</si>
  <si>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</si>
  <si>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</si>
  <si>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</si>
  <si>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</si>
  <si>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</si>
  <si>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</si>
  <si>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</si>
  <si>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</si>
  <si>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</si>
  <si>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</si>
  <si>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</si>
  <si>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</si>
  <si>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</si>
  <si>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</si>
  <si>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</si>
  <si>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</si>
  <si>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</si>
  <si>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</si>
  <si>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</si>
  <si>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</si>
  <si>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</si>
  <si>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</si>
  <si>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</si>
  <si>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</si>
  <si>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</si>
  <si>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</si>
  <si>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</si>
  <si>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</si>
  <si>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</si>
  <si>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</si>
  <si>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</si>
  <si>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</si>
  <si>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</si>
  <si>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</si>
  <si>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</si>
  <si>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</si>
  <si>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</si>
  <si>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</si>
  <si>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</si>
  <si>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</si>
  <si>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</si>
  <si>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</si>
  <si>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</si>
  <si>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</si>
  <si>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</si>
  <si>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</si>
  <si>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</si>
  <si>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</si>
  <si>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</si>
  <si>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</si>
  <si>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</si>
  <si>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</si>
  <si>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</si>
  <si>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</si>
  <si>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</si>
  <si>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</si>
  <si>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</si>
  <si>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</si>
  <si>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</si>
  <si>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</si>
  <si>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</si>
  <si>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</si>
  <si>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</si>
  <si>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</si>
  <si>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</si>
  <si>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</si>
  <si>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</si>
  <si>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</si>
  <si>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</si>
  <si>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</si>
  <si>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</si>
  <si>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</si>
  <si>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</si>
  <si>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</si>
  <si>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</si>
  <si>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</si>
  <si>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</si>
  <si>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</si>
  <si>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</si>
  <si>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</si>
  <si>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</si>
  <si>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</si>
  <si>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</si>
  <si>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</si>
  <si>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</si>
  <si>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</si>
  <si>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</si>
  <si>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</si>
  <si>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</si>
  <si>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</si>
  <si>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</si>
  <si>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</si>
  <si>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</si>
  <si>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</si>
  <si>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</si>
  <si>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</si>
  <si>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</si>
  <si>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</si>
  <si>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</si>
  <si>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</si>
  <si>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</si>
  <si>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</si>
  <si>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</si>
  <si>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</si>
  <si>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</si>
  <si>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</si>
  <si>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</si>
  <si>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</si>
  <si>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</si>
  <si>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</si>
  <si>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</si>
  <si>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</si>
  <si>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</si>
  <si>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</si>
  <si>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</si>
  <si>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</si>
  <si>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</si>
  <si>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</si>
  <si>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</si>
  <si>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</si>
  <si>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</si>
  <si>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</si>
  <si>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</si>
  <si>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</si>
  <si>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</si>
  <si>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</si>
  <si>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</si>
  <si>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</si>
  <si>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</si>
  <si>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</si>
  <si>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</si>
  <si>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</si>
  <si>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</si>
  <si>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</si>
  <si>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</si>
  <si>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</si>
  <si>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</si>
  <si>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</si>
  <si>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</si>
  <si>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</si>
  <si>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</si>
  <si>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</si>
  <si>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</si>
  <si>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</si>
  <si>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</si>
  <si>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</si>
  <si>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</si>
  <si>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</si>
  <si>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</si>
  <si>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</si>
  <si>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</si>
  <si>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</si>
  <si>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</si>
  <si>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</si>
  <si>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</si>
  <si>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</si>
  <si>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</si>
  <si>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</si>
  <si>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</si>
  <si>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</si>
  <si>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</si>
  <si>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</si>
  <si>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</si>
  <si>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</si>
  <si>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</si>
  <si>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</si>
  <si>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</si>
  <si>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</si>
  <si>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</si>
  <si>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</si>
  <si>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</si>
  <si>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</si>
  <si>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</si>
  <si>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</si>
  <si>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</si>
  <si>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</si>
  <si>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</si>
  <si>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</si>
  <si>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</si>
  <si>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</si>
  <si>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</si>
  <si>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</si>
  <si>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</si>
  <si>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</si>
  <si>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</si>
  <si>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</si>
  <si>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</si>
  <si>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</si>
  <si>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</si>
  <si>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</si>
  <si>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</si>
  <si>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</si>
  <si>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</si>
  <si>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</si>
  <si>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</si>
  <si>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</si>
  <si>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</si>
  <si>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</si>
  <si>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</si>
  <si>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</si>
  <si>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</si>
  <si>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</si>
  <si>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</si>
  <si>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</si>
  <si>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</si>
  <si>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</si>
  <si>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</si>
  <si>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</si>
  <si>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</si>
  <si>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</si>
  <si>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</si>
  <si>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</si>
  <si>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</si>
  <si>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</si>
  <si>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</si>
  <si>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</si>
  <si>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</si>
  <si>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</si>
  <si>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</si>
  <si>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</si>
  <si>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</si>
  <si>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</si>
  <si>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</si>
  <si>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</si>
  <si>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</si>
  <si>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</si>
  <si>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</si>
  <si>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</si>
  <si>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</si>
  <si>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</si>
  <si>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</si>
  <si>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</si>
  <si>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</si>
  <si>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</si>
  <si>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</si>
  <si>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</si>
  <si>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</si>
  <si>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</si>
  <si>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</si>
  <si>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</si>
  <si>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</si>
  <si>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</si>
  <si>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</si>
  <si>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</si>
  <si>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</si>
  <si>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</si>
  <si>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</si>
  <si>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</si>
  <si>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</si>
  <si>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</si>
  <si>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</si>
  <si>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</si>
  <si>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</si>
  <si>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</si>
  <si>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</si>
  <si>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</si>
  <si>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</si>
  <si>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</si>
  <si>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</si>
  <si>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</si>
  <si>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</si>
  <si>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</si>
  <si>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</si>
  <si>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</si>
  <si>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</si>
  <si>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</si>
  <si>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</si>
  <si>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</si>
  <si>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</si>
  <si>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</si>
  <si>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</si>
  <si>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</si>
  <si>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</si>
  <si>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</si>
  <si>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</si>
  <si>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</si>
  <si>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</si>
  <si>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</si>
  <si>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</si>
  <si>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</si>
  <si>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</si>
  <si>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</si>
  <si>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</si>
  <si>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</si>
  <si>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</si>
  <si>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</si>
  <si>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</si>
  <si>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</si>
  <si>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</si>
  <si>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</si>
  <si>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</si>
  <si>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</si>
  <si>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</si>
  <si>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</si>
  <si>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</si>
  <si>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</si>
  <si>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</si>
  <si>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</si>
  <si>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</si>
  <si>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</si>
  <si>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</si>
  <si>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</si>
  <si>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</si>
  <si>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</si>
  <si>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</si>
  <si>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</si>
  <si>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</si>
  <si>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</si>
  <si>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</si>
  <si>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</si>
  <si>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</si>
  <si>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</si>
  <si>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</si>
  <si>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</si>
  <si>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</si>
  <si>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</si>
  <si>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</si>
  <si>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</si>
  <si>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</si>
  <si>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</si>
  <si>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</si>
  <si>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</si>
  <si>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</si>
  <si>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</si>
  <si>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</si>
  <si>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</si>
  <si>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</si>
  <si>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</si>
  <si>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</si>
  <si>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</si>
  <si>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</si>
  <si>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</si>
  <si>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</si>
  <si>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</si>
  <si>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</si>
  <si>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</si>
  <si>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</si>
  <si>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</si>
  <si>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</si>
  <si>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</si>
  <si>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</si>
  <si>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</si>
  <si>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</si>
  <si>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</si>
  <si>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</si>
  <si>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</si>
  <si>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</si>
  <si>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</si>
  <si>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</si>
  <si>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</si>
  <si>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</si>
  <si>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</si>
  <si>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</si>
  <si>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</si>
  <si>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</si>
  <si>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</si>
  <si>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</si>
  <si>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</si>
  <si>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</si>
  <si>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</si>
  <si>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</si>
  <si>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</si>
  <si>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</si>
  <si>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</si>
  <si>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</si>
  <si>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</si>
  <si>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</si>
  <si>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</si>
  <si>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</si>
  <si>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</si>
  <si>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</si>
  <si>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</si>
  <si>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</si>
  <si>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</si>
  <si>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</si>
  <si>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</si>
  <si>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</si>
  <si>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</si>
  <si>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</si>
  <si>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</si>
  <si>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</si>
  <si>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</si>
  <si>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</si>
  <si>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</si>
  <si>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</si>
  <si>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</si>
  <si>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</si>
  <si>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</si>
  <si>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</si>
  <si>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</si>
  <si>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</si>
  <si>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</si>
  <si>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</si>
  <si>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</si>
  <si>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</si>
  <si>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</si>
  <si>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</si>
  <si>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</si>
  <si>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</si>
  <si>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</si>
  <si>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</si>
  <si>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</si>
  <si>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</si>
  <si>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</si>
  <si>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</si>
  <si>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</si>
  <si>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</si>
  <si>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</si>
  <si>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</si>
  <si>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</si>
  <si>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</si>
  <si>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</si>
  <si>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</si>
  <si>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</si>
  <si>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</si>
  <si>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</si>
  <si>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</si>
  <si>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</si>
  <si>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</si>
  <si>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</si>
  <si>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</si>
  <si>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</si>
  <si>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</si>
  <si>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</si>
  <si>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</si>
  <si>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</si>
  <si>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</si>
  <si>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</si>
  <si>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</si>
  <si>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</si>
  <si>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</si>
  <si>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</si>
  <si>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</si>
  <si>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</si>
  <si>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</si>
  <si>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</si>
  <si>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</si>
  <si>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</si>
  <si>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</si>
  <si>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</si>
  <si>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</si>
  <si>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</si>
  <si>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</si>
  <si>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</si>
  <si>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</si>
  <si>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</si>
  <si>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</si>
  <si>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</si>
  <si>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</si>
  <si>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</si>
  <si>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</si>
  <si>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</si>
  <si>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</si>
  <si>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</si>
  <si>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</si>
  <si>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</si>
  <si>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</si>
  <si>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</si>
  <si>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</si>
  <si>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</si>
  <si>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</si>
  <si>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</si>
  <si>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</si>
  <si>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</si>
  <si>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</si>
  <si>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</si>
  <si>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</si>
  <si>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</si>
  <si>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</si>
  <si>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</si>
  <si>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</si>
  <si>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</si>
  <si>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</si>
  <si>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</si>
  <si>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</si>
  <si>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</si>
  <si>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</si>
  <si>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</si>
  <si>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</si>
  <si>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</si>
  <si>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</si>
  <si>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</si>
  <si>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</si>
  <si>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</si>
  <si>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</si>
  <si>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</si>
  <si>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</si>
  <si>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</si>
  <si>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</si>
  <si>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</si>
  <si>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</si>
  <si>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</si>
  <si>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</si>
  <si>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</si>
  <si>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</si>
  <si>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</si>
  <si>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</si>
  <si>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</si>
  <si>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PREVIOUS PERIOD</t>
  </si>
  <si>
    <t>KỲ TRƯỚC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</si>
  <si>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</si>
  <si>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</si>
  <si>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</si>
  <si>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</si>
  <si>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</si>
  <si>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</si>
  <si>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</si>
  <si>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</si>
  <si>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</si>
  <si>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</si>
  <si>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</si>
  <si>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</si>
  <si>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</si>
  <si>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</si>
  <si>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</si>
  <si>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</si>
  <si>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</si>
  <si>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</si>
  <si>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</si>
  <si>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</si>
  <si>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</si>
  <si>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</si>
  <si>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</si>
  <si>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</si>
  <si>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</si>
  <si>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</si>
  <si>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</si>
  <si>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</si>
  <si>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</si>
  <si>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</si>
  <si>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</si>
  <si>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Ngân hàng và Tài chính Techcom</t>
  </si>
  <si>
    <t>Techcom Banking and Finance Equity Fund</t>
  </si>
  <si>
    <t>Tỷ lệ sở hữu/Ownership ratio</t>
  </si>
  <si>
    <t>Tỷ lệ sở hữu nước ngoài/Foreign investors' 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</si>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</sst>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-* #,##0_-;\-* #,##0_-;_-* &quot;-&quot;_-;_-@_-"/>
    <numFmt numFmtId="43" formatCode="_-* #,##0.00_-;\-* #,##0.00_-;_-* &quot;-&quot;??_-;_-@_-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(* #,##0_);_(* \(#,##0\);_(* &quot;-&quot;_);_(@_)"/>
    <numFmt numFmtId="169" formatCode="_(* #,##0.00_);_(* \(#,##0.00\);_(* &quot;-&quot;??_);_(@_)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12"/>
      <color theme="1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2"/>
      <color rgb="FFFF0000"/>
      <name val="Times New Roman"/>
      <family val="1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7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3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168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169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51" applyNumberFormat="0" applyFill="0" applyAlignment="0" applyProtection="0"/>
    <xf numFmtId="0" fontId="67" fillId="0" borderId="52" applyNumberFormat="0" applyFill="0" applyAlignment="0" applyProtection="0"/>
    <xf numFmtId="0" fontId="68" fillId="0" borderId="53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54" applyNumberFormat="0" applyAlignment="0" applyProtection="0"/>
    <xf numFmtId="0" fontId="73" fillId="43" borderId="55" applyNumberFormat="0" applyAlignment="0" applyProtection="0"/>
    <xf numFmtId="0" fontId="74" fillId="43" borderId="54" applyNumberFormat="0" applyAlignment="0" applyProtection="0"/>
    <xf numFmtId="0" fontId="75" fillId="0" borderId="56" applyNumberFormat="0" applyFill="0" applyAlignment="0" applyProtection="0"/>
    <xf numFmtId="0" fontId="76" fillId="44" borderId="57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9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8" applyNumberFormat="0" applyFont="0" applyAlignment="0" applyProtection="0"/>
    <xf numFmtId="0" fontId="50" fillId="45" borderId="58" applyNumberFormat="0" applyFont="0" applyAlignment="0" applyProtection="0"/>
    <xf numFmtId="0" fontId="94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9" fillId="49" borderId="0" applyNumberFormat="0" applyBorder="0" applyAlignment="0" applyProtection="0"/>
    <xf numFmtId="0" fontId="109" fillId="53" borderId="0" applyNumberFormat="0" applyBorder="0" applyAlignment="0" applyProtection="0"/>
    <xf numFmtId="0" fontId="109" fillId="57" borderId="0" applyNumberFormat="0" applyBorder="0" applyAlignment="0" applyProtection="0"/>
    <xf numFmtId="0" fontId="109" fillId="61" borderId="0" applyNumberFormat="0" applyBorder="0" applyAlignment="0" applyProtection="0"/>
    <xf numFmtId="0" fontId="109" fillId="65" borderId="0" applyNumberFormat="0" applyBorder="0" applyAlignment="0" applyProtection="0"/>
    <xf numFmtId="0" fontId="109" fillId="69" borderId="0" applyNumberFormat="0" applyBorder="0" applyAlignment="0" applyProtection="0"/>
    <xf numFmtId="0" fontId="109" fillId="46" borderId="0" applyNumberFormat="0" applyBorder="0" applyAlignment="0" applyProtection="0"/>
    <xf numFmtId="0" fontId="109" fillId="50" borderId="0" applyNumberFormat="0" applyBorder="0" applyAlignment="0" applyProtection="0"/>
    <xf numFmtId="0" fontId="109" fillId="54" borderId="0" applyNumberFormat="0" applyBorder="0" applyAlignment="0" applyProtection="0"/>
    <xf numFmtId="0" fontId="109" fillId="58" borderId="0" applyNumberFormat="0" applyBorder="0" applyAlignment="0" applyProtection="0"/>
    <xf numFmtId="0" fontId="109" fillId="62" borderId="0" applyNumberFormat="0" applyBorder="0" applyAlignment="0" applyProtection="0"/>
    <xf numFmtId="0" fontId="109" fillId="66" borderId="0" applyNumberFormat="0" applyBorder="0" applyAlignment="0" applyProtection="0"/>
    <xf numFmtId="0" fontId="100" fillId="40" borderId="0" applyNumberFormat="0" applyBorder="0" applyAlignment="0" applyProtection="0"/>
    <xf numFmtId="0" fontId="104" fillId="43" borderId="54" applyNumberFormat="0" applyAlignment="0" applyProtection="0"/>
    <xf numFmtId="0" fontId="106" fillId="44" borderId="57" applyNumberFormat="0" applyAlignment="0" applyProtection="0"/>
    <xf numFmtId="0" fontId="108" fillId="0" borderId="0" applyNumberFormat="0" applyFill="0" applyBorder="0" applyAlignment="0" applyProtection="0"/>
    <xf numFmtId="0" fontId="99" fillId="39" borderId="0" applyNumberFormat="0" applyBorder="0" applyAlignment="0" applyProtection="0"/>
    <xf numFmtId="0" fontId="96" fillId="0" borderId="51" applyNumberFormat="0" applyFill="0" applyAlignment="0" applyProtection="0"/>
    <xf numFmtId="0" fontId="97" fillId="0" borderId="52" applyNumberFormat="0" applyFill="0" applyAlignment="0" applyProtection="0"/>
    <xf numFmtId="0" fontId="98" fillId="0" borderId="53" applyNumberFormat="0" applyFill="0" applyAlignment="0" applyProtection="0"/>
    <xf numFmtId="0" fontId="98" fillId="0" borderId="0" applyNumberFormat="0" applyFill="0" applyBorder="0" applyAlignment="0" applyProtection="0"/>
    <xf numFmtId="0" fontId="102" fillId="42" borderId="54" applyNumberFormat="0" applyAlignment="0" applyProtection="0"/>
    <xf numFmtId="0" fontId="105" fillId="0" borderId="56" applyNumberFormat="0" applyFill="0" applyAlignment="0" applyProtection="0"/>
    <xf numFmtId="0" fontId="101" fillId="41" borderId="0" applyNumberFormat="0" applyBorder="0" applyAlignment="0" applyProtection="0"/>
    <xf numFmtId="0" fontId="103" fillId="43" borderId="55" applyNumberFormat="0" applyAlignment="0" applyProtection="0"/>
    <xf numFmtId="0" fontId="95" fillId="0" borderId="0" applyNumberFormat="0" applyFill="0" applyBorder="0" applyAlignment="0" applyProtection="0"/>
    <xf numFmtId="0" fontId="53" fillId="0" borderId="59" applyNumberFormat="0" applyFill="0" applyAlignment="0" applyProtection="0"/>
    <xf numFmtId="0" fontId="107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1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2" fillId="0" borderId="0" applyFont="0" applyFill="0" applyBorder="0" applyAlignment="0" applyProtection="0"/>
    <xf numFmtId="38" fontId="112" fillId="0" borderId="0" applyFont="0" applyFill="0" applyBorder="0" applyAlignment="0" applyProtection="0"/>
    <xf numFmtId="41" fontId="113" fillId="0" borderId="0" applyFont="0" applyFill="0" applyBorder="0" applyAlignment="0" applyProtection="0"/>
    <xf numFmtId="9" fontId="114" fillId="0" borderId="0" applyFont="0" applyFill="0" applyBorder="0" applyAlignment="0" applyProtection="0"/>
    <xf numFmtId="165" fontId="115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8" fillId="0" borderId="0"/>
    <xf numFmtId="0" fontId="110" fillId="0" borderId="0"/>
    <xf numFmtId="0" fontId="3" fillId="0" borderId="0" applyFont="0" applyFill="0" applyBorder="0" applyAlignment="0" applyProtection="0"/>
    <xf numFmtId="0" fontId="117" fillId="0" borderId="0" applyFont="0" applyFill="0" applyBorder="0" applyAlignment="0" applyProtection="0"/>
    <xf numFmtId="184" fontId="118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7" fillId="0" borderId="0" applyFont="0" applyFill="0" applyBorder="0" applyAlignment="0" applyProtection="0"/>
    <xf numFmtId="186" fontId="118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7" fillId="0" borderId="0" applyFont="0" applyFill="0" applyBorder="0" applyAlignment="0" applyProtection="0"/>
    <xf numFmtId="187" fontId="118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7" fillId="0" borderId="0" applyFont="0" applyFill="0" applyBorder="0" applyAlignment="0" applyProtection="0"/>
    <xf numFmtId="189" fontId="118" fillId="0" borderId="0" applyFont="0" applyFill="0" applyBorder="0" applyAlignment="0" applyProtection="0"/>
    <xf numFmtId="0" fontId="117" fillId="0" borderId="0"/>
    <xf numFmtId="0" fontId="119" fillId="0" borderId="0"/>
    <xf numFmtId="0" fontId="117" fillId="0" borderId="0"/>
    <xf numFmtId="37" fontId="120" fillId="0" borderId="0"/>
    <xf numFmtId="190" fontId="3" fillId="0" borderId="0" applyFill="0" applyBorder="0" applyAlignment="0"/>
    <xf numFmtId="0" fontId="121" fillId="0" borderId="0"/>
    <xf numFmtId="1" fontId="122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3" fillId="0" borderId="0"/>
    <xf numFmtId="3" fontId="3" fillId="0" borderId="0" applyFont="0" applyFill="0" applyBorder="0" applyAlignment="0" applyProtection="0"/>
    <xf numFmtId="0" fontId="124" fillId="0" borderId="0" applyNumberFormat="0" applyAlignment="0">
      <alignment horizontal="left"/>
    </xf>
    <xf numFmtId="0" fontId="125" fillId="0" borderId="0" applyNumberFormat="0" applyAlignment="0"/>
    <xf numFmtId="194" fontId="126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7" fillId="0" borderId="0" applyNumberFormat="0" applyAlignment="0">
      <alignment horizontal="left"/>
    </xf>
    <xf numFmtId="201" fontId="110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10" fillId="0" borderId="64" applyFont="0" applyFill="0" applyBorder="0" applyProtection="0"/>
    <xf numFmtId="38" fontId="128" fillId="20" borderId="0" applyNumberFormat="0" applyBorder="0" applyAlignment="0" applyProtection="0"/>
    <xf numFmtId="0" fontId="129" fillId="0" borderId="0">
      <alignment horizontal="left"/>
    </xf>
    <xf numFmtId="0" fontId="130" fillId="0" borderId="65" applyNumberFormat="0" applyAlignment="0" applyProtection="0">
      <alignment horizontal="left" vertical="center"/>
    </xf>
    <xf numFmtId="0" fontId="130" fillId="0" borderId="12">
      <alignment horizontal="left" vertical="center"/>
    </xf>
    <xf numFmtId="14" fontId="5" fillId="6" borderId="66">
      <alignment horizontal="center" vertical="center" wrapText="1"/>
    </xf>
    <xf numFmtId="203" fontId="131" fillId="0" borderId="0">
      <protection locked="0"/>
    </xf>
    <xf numFmtId="203" fontId="131" fillId="0" borderId="0">
      <protection locked="0"/>
    </xf>
    <xf numFmtId="10" fontId="128" fillId="23" borderId="19" applyNumberFormat="0" applyBorder="0" applyAlignment="0" applyProtection="0"/>
    <xf numFmtId="190" fontId="132" fillId="70" borderId="0"/>
    <xf numFmtId="190" fontId="132" fillId="71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33" fillId="0" borderId="66"/>
    <xf numFmtId="204" fontId="134" fillId="0" borderId="67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5" fillId="0" borderId="0" applyNumberFormat="0" applyFont="0" applyFill="0" applyAlignment="0"/>
    <xf numFmtId="0" fontId="126" fillId="0" borderId="19"/>
    <xf numFmtId="0" fontId="8" fillId="0" borderId="0"/>
    <xf numFmtId="37" fontId="136" fillId="0" borderId="0"/>
    <xf numFmtId="0" fontId="137" fillId="0" borderId="19" applyNumberFormat="0" applyFont="0" applyFill="0" applyBorder="0" applyAlignment="0">
      <alignment horizontal="center"/>
    </xf>
    <xf numFmtId="209" fontId="13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10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9" fillId="0" borderId="68" applyNumberFormat="0" applyBorder="0"/>
    <xf numFmtId="164" fontId="140" fillId="0" borderId="0"/>
    <xf numFmtId="0" fontId="139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1" fillId="0" borderId="0" applyFont="0" applyFill="0" applyBorder="0" applyAlignment="0" applyProtection="0"/>
    <xf numFmtId="0" fontId="139" fillId="0" borderId="0" applyFont="0" applyFill="0" applyBorder="0" applyAlignment="0" applyProtection="0"/>
    <xf numFmtId="214" fontId="126" fillId="0" borderId="0" applyFont="0" applyFill="0" applyBorder="0" applyAlignment="0" applyProtection="0"/>
    <xf numFmtId="0" fontId="133" fillId="0" borderId="0"/>
    <xf numFmtId="40" fontId="142" fillId="0" borderId="0" applyBorder="0">
      <alignment horizontal="right"/>
    </xf>
    <xf numFmtId="215" fontId="126" fillId="0" borderId="32">
      <alignment horizontal="right" vertical="center"/>
    </xf>
    <xf numFmtId="216" fontId="126" fillId="0" borderId="32">
      <alignment horizontal="center"/>
    </xf>
    <xf numFmtId="3" fontId="143" fillId="0" borderId="69" applyNumberFormat="0" applyBorder="0" applyAlignment="0"/>
    <xf numFmtId="0" fontId="144" fillId="0" borderId="0" applyFill="0" applyBorder="0" applyProtection="0">
      <alignment horizontal="left" vertical="top"/>
    </xf>
    <xf numFmtId="207" fontId="126" fillId="0" borderId="0"/>
    <xf numFmtId="217" fontId="126" fillId="0" borderId="19"/>
    <xf numFmtId="0" fontId="145" fillId="72" borderId="19">
      <alignment horizontal="left" vertical="center"/>
    </xf>
    <xf numFmtId="164" fontId="146" fillId="0" borderId="16">
      <alignment horizontal="left" vertical="top"/>
    </xf>
    <xf numFmtId="164" fontId="116" fillId="0" borderId="37">
      <alignment horizontal="left" vertical="top"/>
    </xf>
    <xf numFmtId="0" fontId="147" fillId="0" borderId="37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8" fillId="0" borderId="0">
      <alignment vertical="center"/>
    </xf>
    <xf numFmtId="166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0" fontId="149" fillId="0" borderId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1" fillId="0" borderId="0">
      <alignment vertical="center"/>
    </xf>
    <xf numFmtId="40" fontId="151" fillId="0" borderId="0" applyFont="0" applyFill="0" applyBorder="0" applyAlignment="0" applyProtection="0"/>
    <xf numFmtId="38" fontId="151" fillId="0" borderId="0" applyFont="0" applyFill="0" applyBorder="0" applyAlignment="0" applyProtection="0"/>
    <xf numFmtId="0" fontId="151" fillId="0" borderId="0" applyFont="0" applyFill="0" applyBorder="0" applyAlignment="0" applyProtection="0"/>
    <xf numFmtId="0" fontId="151" fillId="0" borderId="0" applyFont="0" applyFill="0" applyBorder="0" applyAlignment="0" applyProtection="0"/>
    <xf numFmtId="9" fontId="152" fillId="0" borderId="0" applyBorder="0" applyAlignment="0" applyProtection="0"/>
    <xf numFmtId="0" fontId="153" fillId="0" borderId="0"/>
    <xf numFmtId="0" fontId="154" fillId="0" borderId="0" applyFont="0" applyFill="0" applyBorder="0" applyAlignment="0" applyProtection="0"/>
    <xf numFmtId="0" fontId="154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55" fillId="0" borderId="0"/>
    <xf numFmtId="0" fontId="135" fillId="0" borderId="0"/>
    <xf numFmtId="41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6" fillId="0" borderId="0"/>
    <xf numFmtId="205" fontId="113" fillId="0" borderId="0" applyFont="0" applyFill="0" applyBorder="0" applyAlignment="0" applyProtection="0"/>
    <xf numFmtId="222" fontId="115" fillId="0" borderId="0" applyFont="0" applyFill="0" applyBorder="0" applyAlignment="0" applyProtection="0"/>
    <xf numFmtId="206" fontId="11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4" fillId="0" borderId="0">
      <alignment vertical="top"/>
    </xf>
    <xf numFmtId="0" fontId="102" fillId="42" borderId="54" applyNumberFormat="0" applyAlignment="0" applyProtection="0"/>
    <xf numFmtId="0" fontId="94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2" fillId="49" borderId="0" applyNumberFormat="0" applyBorder="0" applyAlignment="0" applyProtection="0"/>
    <xf numFmtId="0" fontId="172" fillId="53" borderId="0" applyNumberFormat="0" applyBorder="0" applyAlignment="0" applyProtection="0"/>
    <xf numFmtId="0" fontId="172" fillId="57" borderId="0" applyNumberFormat="0" applyBorder="0" applyAlignment="0" applyProtection="0"/>
    <xf numFmtId="0" fontId="172" fillId="61" borderId="0" applyNumberFormat="0" applyBorder="0" applyAlignment="0" applyProtection="0"/>
    <xf numFmtId="0" fontId="172" fillId="65" borderId="0" applyNumberFormat="0" applyBorder="0" applyAlignment="0" applyProtection="0"/>
    <xf numFmtId="0" fontId="172" fillId="69" borderId="0" applyNumberFormat="0" applyBorder="0" applyAlignment="0" applyProtection="0"/>
    <xf numFmtId="0" fontId="172" fillId="46" borderId="0" applyNumberFormat="0" applyBorder="0" applyAlignment="0" applyProtection="0"/>
    <xf numFmtId="0" fontId="172" fillId="50" borderId="0" applyNumberFormat="0" applyBorder="0" applyAlignment="0" applyProtection="0"/>
    <xf numFmtId="0" fontId="172" fillId="54" borderId="0" applyNumberFormat="0" applyBorder="0" applyAlignment="0" applyProtection="0"/>
    <xf numFmtId="0" fontId="172" fillId="58" borderId="0" applyNumberFormat="0" applyBorder="0" applyAlignment="0" applyProtection="0"/>
    <xf numFmtId="0" fontId="172" fillId="62" borderId="0" applyNumberFormat="0" applyBorder="0" applyAlignment="0" applyProtection="0"/>
    <xf numFmtId="0" fontId="172" fillId="66" borderId="0" applyNumberFormat="0" applyBorder="0" applyAlignment="0" applyProtection="0"/>
    <xf numFmtId="0" fontId="162" fillId="40" borderId="0" applyNumberFormat="0" applyBorder="0" applyAlignment="0" applyProtection="0"/>
    <xf numFmtId="0" fontId="166" fillId="43" borderId="54" applyNumberFormat="0" applyAlignment="0" applyProtection="0"/>
    <xf numFmtId="0" fontId="168" fillId="44" borderId="57" applyNumberFormat="0" applyAlignment="0" applyProtection="0"/>
    <xf numFmtId="43" fontId="1" fillId="0" borderId="0" applyFont="0" applyFill="0" applyBorder="0" applyAlignment="0" applyProtection="0"/>
    <xf numFmtId="0" fontId="170" fillId="0" borderId="0" applyNumberFormat="0" applyFill="0" applyBorder="0" applyAlignment="0" applyProtection="0"/>
    <xf numFmtId="0" fontId="161" fillId="39" borderId="0" applyNumberFormat="0" applyBorder="0" applyAlignment="0" applyProtection="0"/>
    <xf numFmtId="0" fontId="158" fillId="0" borderId="51" applyNumberFormat="0" applyFill="0" applyAlignment="0" applyProtection="0"/>
    <xf numFmtId="0" fontId="159" fillId="0" borderId="52" applyNumberFormat="0" applyFill="0" applyAlignment="0" applyProtection="0"/>
    <xf numFmtId="0" fontId="160" fillId="0" borderId="53" applyNumberFormat="0" applyFill="0" applyAlignment="0" applyProtection="0"/>
    <xf numFmtId="0" fontId="160" fillId="0" borderId="0" applyNumberFormat="0" applyFill="0" applyBorder="0" applyAlignment="0" applyProtection="0"/>
    <xf numFmtId="0" fontId="164" fillId="42" borderId="54" applyNumberFormat="0" applyAlignment="0" applyProtection="0"/>
    <xf numFmtId="0" fontId="167" fillId="0" borderId="56" applyNumberFormat="0" applyFill="0" applyAlignment="0" applyProtection="0"/>
    <xf numFmtId="0" fontId="163" fillId="41" borderId="0" applyNumberFormat="0" applyBorder="0" applyAlignment="0" applyProtection="0"/>
    <xf numFmtId="0" fontId="1" fillId="45" borderId="58" applyNumberFormat="0" applyFont="0" applyAlignment="0" applyProtection="0"/>
    <xf numFmtId="0" fontId="165" fillId="43" borderId="55" applyNumberFormat="0" applyAlignment="0" applyProtection="0"/>
    <xf numFmtId="0" fontId="157" fillId="0" borderId="0" applyNumberFormat="0" applyFill="0" applyBorder="0" applyAlignment="0" applyProtection="0"/>
    <xf numFmtId="0" fontId="171" fillId="0" borderId="59" applyNumberFormat="0" applyFill="0" applyAlignment="0" applyProtection="0"/>
    <xf numFmtId="0" fontId="169" fillId="0" borderId="0" applyNumberFormat="0" applyFill="0" applyBorder="0" applyAlignment="0" applyProtection="0"/>
  </cellStyleXfs>
  <cellXfs count="380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169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169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169" fontId="5" fillId="22" borderId="19" xfId="87" applyFont="1" applyFill="1" applyBorder="1" applyProtection="1">
      <protection locked="0"/>
    </xf>
    <xf numFmtId="169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169" fontId="5" fillId="28" borderId="22" xfId="87" applyFont="1" applyFill="1" applyBorder="1" applyAlignment="1" applyProtection="1">
      <alignment horizontal="center" vertical="center" wrapText="1"/>
      <protection locked="0"/>
    </xf>
    <xf numFmtId="169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169" fontId="3" fillId="28" borderId="25" xfId="87" applyFont="1" applyFill="1" applyBorder="1" applyAlignment="1" applyProtection="1">
      <alignment vertical="center"/>
      <protection locked="0"/>
    </xf>
    <xf numFmtId="169" fontId="3" fillId="28" borderId="26" xfId="87" applyFont="1" applyFill="1" applyBorder="1" applyAlignment="1" applyProtection="1">
      <alignment vertical="center"/>
      <protection locked="0"/>
    </xf>
    <xf numFmtId="169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169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169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169" fontId="55" fillId="0" borderId="0" xfId="64" applyFont="1"/>
    <xf numFmtId="0" fontId="55" fillId="0" borderId="0" xfId="0" applyFont="1" applyAlignment="1">
      <alignment vertical="center"/>
    </xf>
    <xf numFmtId="169" fontId="55" fillId="0" borderId="0" xfId="64" applyFont="1" applyAlignment="1">
      <alignment vertical="center"/>
    </xf>
    <xf numFmtId="169" fontId="55" fillId="0" borderId="0" xfId="64" applyFont="1" applyAlignment="1" applyProtection="1">
      <alignment vertical="center"/>
      <protection locked="0"/>
    </xf>
    <xf numFmtId="169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169" fontId="55" fillId="30" borderId="0" xfId="64" applyFont="1" applyFill="1" applyAlignment="1">
      <alignment vertical="center"/>
    </xf>
    <xf numFmtId="169" fontId="55" fillId="30" borderId="0" xfId="0" applyNumberFormat="1" applyFont="1" applyFill="1" applyAlignment="1">
      <alignment vertical="center"/>
    </xf>
    <xf numFmtId="169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169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169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169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169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169" fontId="3" fillId="0" borderId="16" xfId="88" applyFont="1" applyFill="1" applyBorder="1" applyAlignment="1" applyProtection="1">
      <alignment horizontal="center" vertical="center"/>
      <protection locked="0"/>
    </xf>
    <xf numFmtId="169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169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169" fontId="50" fillId="0" borderId="0" xfId="64" applyFont="1" applyAlignment="1"/>
    <xf numFmtId="169" fontId="63" fillId="0" borderId="0" xfId="64" applyFont="1"/>
    <xf numFmtId="169" fontId="64" fillId="0" borderId="0" xfId="64" applyFont="1" applyAlignment="1"/>
    <xf numFmtId="169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9" fillId="0" borderId="0" xfId="0" applyFont="1" applyAlignment="1">
      <alignment horizontal="right"/>
    </xf>
    <xf numFmtId="0" fontId="49" fillId="37" borderId="36" xfId="0" applyFont="1" applyFill="1" applyBorder="1" applyAlignment="1">
      <alignment horizontal="center"/>
    </xf>
    <xf numFmtId="43" fontId="48" fillId="0" borderId="0" xfId="65" applyFont="1"/>
    <xf numFmtId="0" fontId="46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180" fontId="46" fillId="37" borderId="45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7" xfId="65" applyNumberFormat="1" applyFont="1" applyFill="1" applyBorder="1" applyAlignment="1"/>
    <xf numFmtId="43" fontId="48" fillId="0" borderId="0" xfId="65" quotePrefix="1" applyFont="1"/>
    <xf numFmtId="0" fontId="45" fillId="37" borderId="38" xfId="0" applyFont="1" applyFill="1" applyBorder="1" applyAlignment="1">
      <alignment horizontal="center"/>
    </xf>
    <xf numFmtId="0" fontId="45" fillId="37" borderId="39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169" fontId="48" fillId="0" borderId="0" xfId="64" applyFont="1"/>
    <xf numFmtId="0" fontId="45" fillId="0" borderId="0" xfId="0" applyFont="1" applyBorder="1" applyAlignment="1"/>
    <xf numFmtId="0" fontId="45" fillId="0" borderId="40" xfId="0" applyFont="1" applyBorder="1" applyAlignment="1"/>
    <xf numFmtId="0" fontId="48" fillId="0" borderId="0" xfId="0" applyFont="1" applyBorder="1"/>
    <xf numFmtId="0" fontId="48" fillId="0" borderId="38" xfId="0" applyFont="1" applyBorder="1" applyAlignment="1">
      <alignment horizontal="center"/>
    </xf>
    <xf numFmtId="0" fontId="48" fillId="0" borderId="39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9" xfId="0" applyFont="1" applyBorder="1" applyAlignment="1"/>
    <xf numFmtId="0" fontId="48" fillId="0" borderId="32" xfId="0" applyFont="1" applyBorder="1" applyAlignment="1"/>
    <xf numFmtId="0" fontId="48" fillId="0" borderId="41" xfId="0" applyFont="1" applyBorder="1" applyAlignment="1"/>
    <xf numFmtId="178" fontId="48" fillId="0" borderId="0" xfId="0" applyNumberFormat="1" applyFont="1"/>
    <xf numFmtId="169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9" xfId="0" applyFont="1" applyBorder="1" applyAlignment="1">
      <alignment horizontal="justify" vertical="top"/>
    </xf>
    <xf numFmtId="0" fontId="48" fillId="0" borderId="42" xfId="0" applyFont="1" applyBorder="1" applyAlignment="1">
      <alignment horizontal="center"/>
    </xf>
    <xf numFmtId="0" fontId="48" fillId="0" borderId="43" xfId="0" applyFont="1" applyBorder="1" applyAlignment="1">
      <alignment horizontal="center"/>
    </xf>
    <xf numFmtId="43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40" xfId="0" applyFont="1" applyBorder="1" applyAlignment="1">
      <alignment horizontal="left" vertical="center"/>
    </xf>
    <xf numFmtId="0" fontId="45" fillId="0" borderId="38" xfId="0" applyFont="1" applyBorder="1" applyAlignment="1">
      <alignment horizontal="center" vertical="top" wrapText="1"/>
    </xf>
    <xf numFmtId="0" fontId="45" fillId="0" borderId="39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3" xfId="0" applyFont="1" applyBorder="1" applyAlignment="1">
      <alignment horizontal="left" vertical="center"/>
    </xf>
    <xf numFmtId="0" fontId="46" fillId="0" borderId="38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8" fillId="0" borderId="39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center" vertical="top" wrapText="1"/>
    </xf>
    <xf numFmtId="0" fontId="49" fillId="0" borderId="49" xfId="0" applyFont="1" applyBorder="1" applyAlignment="1">
      <alignment horizontal="left" vertical="center"/>
    </xf>
    <xf numFmtId="0" fontId="48" fillId="0" borderId="38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9" xfId="0" applyFont="1" applyBorder="1" applyAlignment="1">
      <alignment vertical="center"/>
    </xf>
    <xf numFmtId="0" fontId="45" fillId="0" borderId="43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9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3" xfId="0" applyFont="1" applyBorder="1" applyAlignment="1"/>
    <xf numFmtId="0" fontId="49" fillId="0" borderId="32" xfId="0" applyFont="1" applyBorder="1" applyAlignment="1"/>
    <xf numFmtId="0" fontId="49" fillId="0" borderId="41" xfId="0" applyFont="1" applyBorder="1" applyAlignment="1"/>
    <xf numFmtId="0" fontId="48" fillId="0" borderId="34" xfId="0" applyFont="1" applyBorder="1" applyAlignment="1"/>
    <xf numFmtId="0" fontId="48" fillId="0" borderId="40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43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7" xfId="65" applyNumberFormat="1" applyFont="1" applyFill="1" applyBorder="1" applyAlignment="1">
      <alignment horizontal="right"/>
    </xf>
    <xf numFmtId="37" fontId="11" fillId="0" borderId="18" xfId="64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7" xfId="65" applyNumberFormat="1" applyFont="1" applyFill="1" applyBorder="1" applyAlignment="1">
      <alignment horizontal="right" vertical="top" wrapText="1"/>
    </xf>
    <xf numFmtId="169" fontId="11" fillId="0" borderId="18" xfId="64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7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0" fontId="49" fillId="37" borderId="62" xfId="0" applyFont="1" applyFill="1" applyBorder="1" applyAlignment="1">
      <alignment horizontal="center"/>
    </xf>
    <xf numFmtId="0" fontId="46" fillId="37" borderId="63" xfId="0" applyFont="1" applyFill="1" applyBorder="1" applyAlignment="1">
      <alignment horizontal="center"/>
    </xf>
    <xf numFmtId="178" fontId="8" fillId="37" borderId="63" xfId="65" applyNumberFormat="1" applyFont="1" applyFill="1" applyBorder="1" applyAlignment="1"/>
    <xf numFmtId="37" fontId="93" fillId="0" borderId="18" xfId="64" applyNumberFormat="1" applyFont="1" applyFill="1" applyBorder="1" applyAlignment="1">
      <alignment horizontal="right"/>
    </xf>
    <xf numFmtId="178" fontId="8" fillId="0" borderId="18" xfId="65" applyNumberFormat="1" applyFont="1" applyFill="1" applyBorder="1" applyAlignment="1"/>
    <xf numFmtId="178" fontId="8" fillId="0" borderId="45" xfId="65" applyNumberFormat="1" applyFont="1" applyFill="1" applyBorder="1" applyAlignment="1"/>
    <xf numFmtId="178" fontId="11" fillId="0" borderId="41" xfId="65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/>
    <xf numFmtId="43" fontId="11" fillId="0" borderId="19" xfId="65" applyNumberFormat="1" applyFont="1" applyFill="1" applyBorder="1" applyAlignment="1">
      <alignment horizontal="right"/>
    </xf>
    <xf numFmtId="10" fontId="11" fillId="0" borderId="17" xfId="311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>
      <alignment horizontal="right"/>
    </xf>
    <xf numFmtId="43" fontId="11" fillId="0" borderId="45" xfId="65" applyNumberFormat="1" applyFont="1" applyFill="1" applyBorder="1" applyAlignment="1">
      <alignment horizontal="right"/>
    </xf>
    <xf numFmtId="178" fontId="47" fillId="0" borderId="28" xfId="65" applyNumberFormat="1" applyFont="1" applyFill="1" applyBorder="1" applyAlignment="1">
      <alignment horizontal="right"/>
    </xf>
    <xf numFmtId="178" fontId="11" fillId="0" borderId="45" xfId="65" applyNumberFormat="1" applyFont="1" applyFill="1" applyBorder="1" applyAlignment="1">
      <alignment horizontal="right"/>
    </xf>
    <xf numFmtId="179" fontId="11" fillId="0" borderId="63" xfId="65" applyNumberFormat="1" applyFont="1" applyFill="1" applyBorder="1" applyAlignment="1">
      <alignment horizontal="right"/>
    </xf>
    <xf numFmtId="37" fontId="11" fillId="0" borderId="28" xfId="64" applyNumberFormat="1" applyFont="1" applyFill="1" applyBorder="1" applyAlignment="1">
      <alignment horizontal="right"/>
    </xf>
    <xf numFmtId="37" fontId="48" fillId="0" borderId="63" xfId="65" applyNumberFormat="1" applyFont="1" applyFill="1" applyBorder="1" applyAlignment="1">
      <alignment horizontal="right" vertical="top" wrapText="1"/>
    </xf>
    <xf numFmtId="169" fontId="11" fillId="0" borderId="45" xfId="64" applyFont="1" applyFill="1" applyBorder="1" applyAlignment="1">
      <alignment horizontal="right"/>
    </xf>
    <xf numFmtId="178" fontId="49" fillId="0" borderId="63" xfId="65" applyNumberFormat="1" applyFont="1" applyFill="1" applyBorder="1" applyAlignment="1">
      <alignment horizontal="right" vertical="center" wrapText="1"/>
    </xf>
    <xf numFmtId="178" fontId="49" fillId="0" borderId="45" xfId="65" applyNumberFormat="1" applyFont="1" applyFill="1" applyBorder="1" applyAlignment="1">
      <alignment horizontal="right" vertical="center" wrapText="1"/>
    </xf>
    <xf numFmtId="169" fontId="11" fillId="0" borderId="60" xfId="64" applyFont="1" applyFill="1" applyBorder="1" applyAlignment="1"/>
    <xf numFmtId="169" fontId="11" fillId="0" borderId="60" xfId="64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7" xfId="65" applyNumberFormat="1" applyFont="1" applyFill="1" applyBorder="1" applyAlignment="1"/>
    <xf numFmtId="178" fontId="7" fillId="0" borderId="28" xfId="65" applyNumberFormat="1" applyFont="1" applyFill="1" applyBorder="1" applyAlignment="1"/>
    <xf numFmtId="169" fontId="48" fillId="0" borderId="0" xfId="64" applyFont="1" applyFill="1"/>
    <xf numFmtId="223" fontId="48" fillId="0" borderId="0" xfId="0" applyNumberFormat="1" applyFont="1"/>
    <xf numFmtId="171" fontId="8" fillId="0" borderId="0" xfId="64" applyNumberFormat="1" applyFont="1" applyBorder="1" applyAlignment="1">
      <alignment horizontal="right"/>
    </xf>
    <xf numFmtId="10" fontId="11" fillId="0" borderId="37" xfId="311" applyNumberFormat="1" applyFont="1" applyFill="1" applyBorder="1" applyAlignment="1">
      <alignment horizontal="right"/>
    </xf>
    <xf numFmtId="10" fontId="11" fillId="0" borderId="63" xfId="311" applyNumberFormat="1" applyFont="1" applyFill="1" applyBorder="1" applyAlignment="1">
      <alignment horizontal="right"/>
    </xf>
    <xf numFmtId="178" fontId="173" fillId="0" borderId="19" xfId="65" applyNumberFormat="1" applyFont="1" applyFill="1" applyBorder="1" applyAlignment="1">
      <alignment horizontal="right"/>
    </xf>
    <xf numFmtId="43" fontId="173" fillId="0" borderId="18" xfId="65" applyNumberFormat="1" applyFont="1" applyFill="1" applyBorder="1" applyAlignment="1">
      <alignment horizontal="right"/>
    </xf>
    <xf numFmtId="37" fontId="173" fillId="0" borderId="18" xfId="64" applyNumberFormat="1" applyFont="1" applyFill="1" applyBorder="1" applyAlignment="1">
      <alignment horizontal="right"/>
    </xf>
    <xf numFmtId="43" fontId="173" fillId="0" borderId="19" xfId="65" applyNumberFormat="1" applyFont="1" applyFill="1" applyBorder="1" applyAlignment="1"/>
    <xf numFmtId="169" fontId="173" fillId="0" borderId="19" xfId="64" applyFont="1" applyFill="1" applyBorder="1" applyAlignment="1">
      <alignment wrapText="1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1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169" fontId="55" fillId="0" borderId="0" xfId="64" applyFont="1" applyAlignment="1">
      <alignment horizontal="center" vertical="center"/>
    </xf>
    <xf numFmtId="169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169" fontId="55" fillId="38" borderId="0" xfId="69" applyFont="1" applyFill="1" applyAlignment="1" applyProtection="1">
      <alignment horizontal="center"/>
      <protection locked="0"/>
    </xf>
    <xf numFmtId="169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169" fontId="3" fillId="22" borderId="32" xfId="87" applyFont="1" applyFill="1" applyBorder="1" applyAlignment="1" applyProtection="1">
      <alignment horizontal="center"/>
      <protection locked="0"/>
    </xf>
    <xf numFmtId="169" fontId="3" fillId="22" borderId="12" xfId="87" applyFont="1" applyFill="1" applyBorder="1" applyAlignment="1" applyProtection="1">
      <alignment horizontal="center"/>
      <protection locked="0"/>
    </xf>
    <xf numFmtId="0" fontId="91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50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5" fillId="0" borderId="43" xfId="0" applyFont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45" fillId="37" borderId="43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9" fillId="37" borderId="46" xfId="0" applyFont="1" applyFill="1" applyBorder="1" applyAlignment="1">
      <alignment horizontal="center"/>
    </xf>
    <xf numFmtId="0" fontId="49" fillId="37" borderId="47" xfId="0" applyFont="1" applyFill="1" applyBorder="1" applyAlignment="1">
      <alignment horizontal="center"/>
    </xf>
    <xf numFmtId="0" fontId="49" fillId="37" borderId="48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9" fillId="37" borderId="43" xfId="0" applyFont="1" applyFill="1" applyBorder="1" applyAlignment="1">
      <alignment horizontal="center"/>
    </xf>
    <xf numFmtId="0" fontId="46" fillId="37" borderId="49" xfId="0" applyFont="1" applyFill="1" applyBorder="1" applyAlignment="1">
      <alignment horizontal="center"/>
    </xf>
    <xf numFmtId="0" fontId="46" fillId="37" borderId="43" xfId="0" applyFont="1" applyFill="1" applyBorder="1" applyAlignment="1">
      <alignment horizontal="center"/>
    </xf>
    <xf numFmtId="0" fontId="46" fillId="0" borderId="44" xfId="0" applyFont="1" applyBorder="1" applyAlignment="1">
      <alignment horizontal="center"/>
    </xf>
    <xf numFmtId="0" fontId="46" fillId="0" borderId="41" xfId="0" applyFont="1" applyBorder="1" applyAlignment="1">
      <alignment horizontal="center"/>
    </xf>
    <xf numFmtId="14" fontId="46" fillId="29" borderId="0" xfId="185" applyNumberFormat="1" applyFont="1" applyFill="1" applyAlignment="1">
      <alignment horizontal="left" vertical="top" wrapText="1"/>
    </xf>
    <xf numFmtId="0" fontId="45" fillId="0" borderId="42" xfId="0" applyFont="1" applyBorder="1" applyAlignment="1">
      <alignment horizontal="center" vertical="top" wrapText="1"/>
    </xf>
    <xf numFmtId="0" fontId="45" fillId="0" borderId="43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61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center" vertical="top" wrapText="1"/>
    </xf>
    <xf numFmtId="0" fontId="46" fillId="0" borderId="44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5" fillId="0" borderId="0" xfId="0" applyFont="1" applyAlignment="1">
      <alignment horizontal="left"/>
    </xf>
  </cellXfs>
  <cellStyles count="693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3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23" t="s">
        <v>50</v>
      </c>
      <c r="B2" s="324"/>
      <c r="C2" s="324"/>
      <c r="D2" s="324"/>
      <c r="E2" s="324"/>
      <c r="F2" s="324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5" t="s">
        <v>51</v>
      </c>
      <c r="D3" s="325"/>
      <c r="E3" s="325"/>
      <c r="F3" s="325"/>
      <c r="G3" s="325"/>
      <c r="H3" s="325"/>
      <c r="I3" s="325"/>
      <c r="J3" s="325"/>
      <c r="K3" s="325"/>
      <c r="L3" s="325"/>
      <c r="M3" s="307" t="s">
        <v>23</v>
      </c>
      <c r="N3" s="315"/>
      <c r="O3" s="316" t="s">
        <v>24</v>
      </c>
      <c r="P3" s="317"/>
      <c r="Q3" s="307" t="s">
        <v>5</v>
      </c>
      <c r="R3" s="307"/>
      <c r="S3" s="315"/>
      <c r="T3" s="318"/>
      <c r="U3" s="309" t="s">
        <v>26</v>
      </c>
      <c r="V3" s="310"/>
      <c r="W3" s="311" t="s">
        <v>25</v>
      </c>
    </row>
    <row r="4" spans="1:23" ht="12.75" customHeight="1">
      <c r="A4" s="315" t="s">
        <v>27</v>
      </c>
      <c r="B4" s="307" t="s">
        <v>28</v>
      </c>
      <c r="C4" s="307" t="s">
        <v>29</v>
      </c>
      <c r="D4" s="307" t="s">
        <v>30</v>
      </c>
      <c r="E4" s="307" t="s">
        <v>31</v>
      </c>
      <c r="F4" s="307" t="s">
        <v>32</v>
      </c>
      <c r="G4" s="307" t="s">
        <v>33</v>
      </c>
      <c r="H4" s="319" t="s">
        <v>52</v>
      </c>
      <c r="I4" s="307" t="s">
        <v>34</v>
      </c>
      <c r="J4" s="318"/>
      <c r="K4" s="307" t="s">
        <v>35</v>
      </c>
      <c r="L4" s="307" t="s">
        <v>36</v>
      </c>
      <c r="M4" s="307" t="s">
        <v>35</v>
      </c>
      <c r="N4" s="307" t="s">
        <v>37</v>
      </c>
      <c r="O4" s="307" t="s">
        <v>35</v>
      </c>
      <c r="P4" s="307" t="s">
        <v>37</v>
      </c>
      <c r="Q4" s="307" t="s">
        <v>38</v>
      </c>
      <c r="R4" s="307" t="s">
        <v>39</v>
      </c>
      <c r="S4" s="307" t="s">
        <v>36</v>
      </c>
      <c r="T4" s="307" t="s">
        <v>39</v>
      </c>
      <c r="U4" s="319" t="s">
        <v>36</v>
      </c>
      <c r="V4" s="307" t="s">
        <v>39</v>
      </c>
      <c r="W4" s="312"/>
    </row>
    <row r="5" spans="1:23">
      <c r="A5" s="318"/>
      <c r="B5" s="318"/>
      <c r="C5" s="318"/>
      <c r="D5" s="318"/>
      <c r="E5" s="318"/>
      <c r="F5" s="318"/>
      <c r="G5" s="318"/>
      <c r="H5" s="320"/>
      <c r="I5" s="106" t="s">
        <v>40</v>
      </c>
      <c r="J5" s="106" t="s">
        <v>41</v>
      </c>
      <c r="K5" s="318"/>
      <c r="L5" s="318"/>
      <c r="M5" s="318"/>
      <c r="N5" s="318"/>
      <c r="O5" s="318"/>
      <c r="P5" s="318"/>
      <c r="Q5" s="314"/>
      <c r="R5" s="314"/>
      <c r="S5" s="318"/>
      <c r="T5" s="314"/>
      <c r="U5" s="320"/>
      <c r="V5" s="308"/>
      <c r="W5" s="313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21" t="s">
        <v>5</v>
      </c>
      <c r="B179" s="322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8" t="s">
        <v>210</v>
      </c>
      <c r="B1" s="328"/>
      <c r="C1" s="328"/>
      <c r="D1" s="328"/>
      <c r="E1" s="328"/>
      <c r="F1" s="328"/>
      <c r="G1" s="328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9" t="e">
        <f>#REF!</f>
        <v>#REF!</v>
      </c>
      <c r="C2" s="330"/>
      <c r="D2" s="330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31"/>
      <c r="C3" s="331"/>
      <c r="D3" s="331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32">
        <v>41948</v>
      </c>
      <c r="C4" s="332"/>
      <c r="D4" s="332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32">
        <v>41949</v>
      </c>
      <c r="C5" s="332"/>
      <c r="D5" s="332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31">
        <v>111000</v>
      </c>
      <c r="C6" s="331"/>
      <c r="D6" s="331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6">
        <f>+$B$6*$F$7/$C$7</f>
        <v>111000</v>
      </c>
      <c r="C8" s="326"/>
      <c r="D8" s="326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32" t="s">
        <v>226</v>
      </c>
      <c r="C9" s="332"/>
      <c r="D9" s="332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31" t="e">
        <f>VLOOKUP(I11,#REF!,4,0)*1000</f>
        <v>#REF!</v>
      </c>
      <c r="C11" s="331"/>
      <c r="D11" s="331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6" t="e">
        <f>+ ROUND((B11-B19)*F10/C10,0)</f>
        <v>#REF!</v>
      </c>
      <c r="C12" s="326"/>
      <c r="D12" s="326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7" t="s">
        <v>212</v>
      </c>
      <c r="C13" s="327"/>
      <c r="D13" s="327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6">
        <f>+IF($E$13=1,ROUNDDOWN($B$8*$F$10/$C$10,0),IF(MROUND($B$8*$F$10/$C$10,10)-($B$8*$F$10/$C$10)&gt;0,MROUND($B$8*$F$10/$C$10,10)-10,MROUND($B$8*$F$10/$C$10,10)))</f>
        <v>55500</v>
      </c>
      <c r="C14" s="326"/>
      <c r="D14" s="326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6">
        <f>ROUNDDOWN($B$8*$F$10/$C$10,0)-B14</f>
        <v>0</v>
      </c>
      <c r="C15" s="326"/>
      <c r="D15" s="326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7" t="s">
        <v>223</v>
      </c>
      <c r="C16" s="327"/>
      <c r="D16" s="327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31">
        <v>10000</v>
      </c>
      <c r="C17" s="331"/>
      <c r="D17" s="331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6">
        <f>+IF($E$16=1,B17*B15,0)</f>
        <v>0</v>
      </c>
      <c r="C18" s="326"/>
      <c r="D18" s="326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31">
        <v>10000</v>
      </c>
      <c r="C19" s="331"/>
      <c r="D19" s="331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6">
        <f>+B19*B14</f>
        <v>555000000</v>
      </c>
      <c r="C20" s="326"/>
      <c r="D20" s="326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32"/>
      <c r="C21" s="332"/>
      <c r="D21" s="332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33" t="s">
        <v>241</v>
      </c>
      <c r="F23" s="333"/>
      <c r="G23" s="333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5" t="s">
        <v>328</v>
      </c>
      <c r="F1" s="335"/>
      <c r="G1" s="336" t="s">
        <v>329</v>
      </c>
      <c r="H1" s="336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7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7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7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4" t="s">
        <v>398</v>
      </c>
      <c r="C62" s="334" t="s">
        <v>310</v>
      </c>
      <c r="D62" s="334" t="s">
        <v>403</v>
      </c>
      <c r="E62" s="338">
        <v>140130</v>
      </c>
      <c r="F62" s="338">
        <v>7</v>
      </c>
      <c r="G62" s="40">
        <v>215002</v>
      </c>
      <c r="H62" s="40">
        <v>0</v>
      </c>
    </row>
    <row r="63" spans="1:9" s="40" customFormat="1">
      <c r="B63" s="334"/>
      <c r="C63" s="334"/>
      <c r="D63" s="334"/>
      <c r="E63" s="338"/>
      <c r="F63" s="338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9" t="s">
        <v>20</v>
      </c>
      <c r="C32" s="339"/>
      <c r="D32" s="339"/>
      <c r="E32" s="339"/>
      <c r="F32" s="339"/>
      <c r="G32" s="339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9" t="s">
        <v>14</v>
      </c>
      <c r="C39" s="339"/>
      <c r="D39" s="339"/>
      <c r="E39" s="339"/>
      <c r="F39" s="339"/>
      <c r="G39" s="339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40"/>
      <c r="E43" s="341"/>
      <c r="F43" s="341"/>
      <c r="G43" s="341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L68"/>
  <sheetViews>
    <sheetView tabSelected="1" topLeftCell="A34" zoomScale="75" zoomScaleNormal="75" workbookViewId="0">
      <selection activeCell="G51" sqref="G51"/>
    </sheetView>
  </sheetViews>
  <sheetFormatPr defaultColWidth="9.140625" defaultRowHeight="15"/>
  <cols>
    <col min="1" max="1" width="15" style="168" customWidth="1"/>
    <col min="2" max="2" width="2.140625" style="168" customWidth="1"/>
    <col min="3" max="3" width="6.42578125" style="168" customWidth="1"/>
    <col min="4" max="4" width="30.42578125" style="168" customWidth="1"/>
    <col min="5" max="5" width="42.7109375" style="168" customWidth="1"/>
    <col min="6" max="7" width="24.5703125" style="168" customWidth="1"/>
    <col min="8" max="8" width="21.42578125" style="168" customWidth="1"/>
    <col min="9" max="9" width="17.5703125" style="168" bestFit="1" customWidth="1"/>
    <col min="10" max="10" width="14.85546875" style="168" bestFit="1" customWidth="1"/>
    <col min="11" max="11" width="11.85546875" style="168" bestFit="1" customWidth="1"/>
    <col min="12" max="12" width="19" style="168" bestFit="1" customWidth="1"/>
    <col min="13" max="16384" width="9.140625" style="168"/>
  </cols>
  <sheetData>
    <row r="1" spans="2:7" ht="24" customHeight="1">
      <c r="B1" s="357" t="s">
        <v>563</v>
      </c>
      <c r="C1" s="357"/>
      <c r="D1" s="357"/>
      <c r="E1" s="357"/>
      <c r="F1" s="357"/>
      <c r="G1" s="357"/>
    </row>
    <row r="2" spans="2:7" ht="15.75" customHeight="1">
      <c r="B2" s="354" t="s">
        <v>564</v>
      </c>
      <c r="C2" s="354"/>
      <c r="D2" s="354"/>
      <c r="E2" s="354"/>
      <c r="F2" s="354"/>
      <c r="G2" s="354"/>
    </row>
    <row r="3" spans="2:7" ht="19.5" customHeight="1">
      <c r="B3" s="355" t="s">
        <v>582</v>
      </c>
      <c r="C3" s="355"/>
      <c r="D3" s="355"/>
      <c r="E3" s="355"/>
      <c r="F3" s="355"/>
      <c r="G3" s="355"/>
    </row>
    <row r="4" spans="2:7" ht="18" customHeight="1">
      <c r="B4" s="356" t="s">
        <v>565</v>
      </c>
      <c r="C4" s="356"/>
      <c r="D4" s="356"/>
      <c r="E4" s="356"/>
      <c r="F4" s="356"/>
      <c r="G4" s="356"/>
    </row>
    <row r="5" spans="2:7" ht="15.75" customHeight="1">
      <c r="B5" s="169"/>
      <c r="C5" s="169"/>
      <c r="D5" s="169"/>
      <c r="E5" s="169"/>
      <c r="F5" s="169"/>
      <c r="G5" s="169"/>
    </row>
    <row r="6" spans="2:7" ht="15.75" customHeight="1">
      <c r="B6" s="357" t="s">
        <v>566</v>
      </c>
      <c r="C6" s="357"/>
      <c r="D6" s="357"/>
      <c r="E6" s="357"/>
      <c r="F6" s="357"/>
      <c r="G6" s="357"/>
    </row>
    <row r="7" spans="2:7" ht="15.75" customHeight="1">
      <c r="B7" s="357" t="s">
        <v>567</v>
      </c>
      <c r="C7" s="357"/>
      <c r="D7" s="357"/>
      <c r="E7" s="357"/>
      <c r="F7" s="357"/>
      <c r="G7" s="357"/>
    </row>
    <row r="8" spans="2:7" ht="15.75" customHeight="1">
      <c r="B8" s="170"/>
      <c r="C8" s="170"/>
      <c r="D8" s="170"/>
      <c r="E8" s="170"/>
      <c r="F8" s="170"/>
      <c r="G8" s="170"/>
    </row>
    <row r="9" spans="2:7" ht="15.75" customHeight="1">
      <c r="B9" s="170"/>
      <c r="C9" s="170"/>
      <c r="D9" s="166" t="s">
        <v>568</v>
      </c>
      <c r="E9" s="164" t="s">
        <v>569</v>
      </c>
      <c r="F9" s="170"/>
      <c r="G9" s="170"/>
    </row>
    <row r="10" spans="2:7" ht="15.75" customHeight="1">
      <c r="B10" s="170"/>
      <c r="C10" s="170"/>
      <c r="D10" s="171" t="s">
        <v>570</v>
      </c>
      <c r="E10" s="165" t="s">
        <v>571</v>
      </c>
      <c r="F10" s="170"/>
      <c r="G10" s="170"/>
    </row>
    <row r="11" spans="2:7" ht="15.75" customHeight="1">
      <c r="B11" s="170"/>
      <c r="C11" s="170"/>
      <c r="D11" s="170"/>
      <c r="E11" s="170"/>
      <c r="F11" s="170"/>
      <c r="G11" s="170"/>
    </row>
    <row r="12" spans="2:7" ht="15.75" customHeight="1">
      <c r="B12" s="172" t="s">
        <v>532</v>
      </c>
      <c r="C12" s="172"/>
      <c r="D12" s="172"/>
      <c r="E12" s="172" t="s">
        <v>561</v>
      </c>
      <c r="F12" s="173"/>
      <c r="G12" s="173"/>
    </row>
    <row r="13" spans="2:7" ht="15.75" customHeight="1">
      <c r="B13" s="174"/>
      <c r="C13" s="174" t="s">
        <v>533</v>
      </c>
      <c r="D13" s="174"/>
      <c r="E13" s="174" t="s">
        <v>562</v>
      </c>
      <c r="F13" s="173"/>
      <c r="G13" s="173"/>
    </row>
    <row r="14" spans="2:7" s="175" customFormat="1" ht="15.75" customHeight="1">
      <c r="B14" s="172" t="s">
        <v>534</v>
      </c>
      <c r="C14" s="172"/>
      <c r="D14" s="172"/>
      <c r="E14" s="172" t="s">
        <v>535</v>
      </c>
      <c r="F14" s="172"/>
    </row>
    <row r="15" spans="2:7" ht="15.75" customHeight="1">
      <c r="B15" s="173"/>
      <c r="C15" s="174" t="s">
        <v>536</v>
      </c>
      <c r="D15" s="173"/>
      <c r="E15" s="174" t="s">
        <v>537</v>
      </c>
      <c r="F15" s="173"/>
    </row>
    <row r="16" spans="2:7" s="175" customFormat="1" ht="15.75" customHeight="1">
      <c r="B16" s="172" t="s">
        <v>538</v>
      </c>
      <c r="C16" s="172"/>
      <c r="D16" s="172"/>
      <c r="E16" s="172" t="s">
        <v>592</v>
      </c>
    </row>
    <row r="17" spans="2:12" ht="15.75" customHeight="1">
      <c r="B17" s="173"/>
      <c r="C17" s="174" t="s">
        <v>539</v>
      </c>
      <c r="D17" s="173"/>
      <c r="E17" s="174" t="s">
        <v>593</v>
      </c>
    </row>
    <row r="18" spans="2:12" s="175" customFormat="1" ht="15.75" customHeight="1">
      <c r="B18" s="379" t="s">
        <v>572</v>
      </c>
      <c r="C18" s="379"/>
      <c r="D18" s="379"/>
      <c r="E18" s="161" t="str">
        <f>"Từ ngày "&amp;TEXT(H18,"dd/mm/yyyy")&amp;" đến "&amp;TEXT(H19,"dd/mm/yyyy")</f>
        <v>Từ ngày 29/07/2024 đến 04/08/2024</v>
      </c>
      <c r="H18" s="176">
        <v>45502</v>
      </c>
    </row>
    <row r="19" spans="2:12" ht="15.75" customHeight="1">
      <c r="B19" s="177"/>
      <c r="C19" s="178" t="s">
        <v>573</v>
      </c>
      <c r="D19" s="177"/>
      <c r="E19" s="162" t="str">
        <f>"From "&amp;TEXT(H18,"dd/mm/yyyy")&amp;" to "&amp;TEXT(H19,"dd/mm/yyyy")</f>
        <v>From 29/07/2024 to 04/08/2024</v>
      </c>
      <c r="H19" s="176">
        <f>H18+6</f>
        <v>45508</v>
      </c>
      <c r="I19" s="179"/>
    </row>
    <row r="20" spans="2:12" ht="15.75" customHeight="1">
      <c r="B20" s="180">
        <v>5</v>
      </c>
      <c r="C20" s="180" t="s">
        <v>580</v>
      </c>
      <c r="D20" s="180"/>
      <c r="E20" s="181">
        <f>H19+1</f>
        <v>45509</v>
      </c>
      <c r="F20" s="182"/>
      <c r="G20" s="182"/>
      <c r="H20" s="176"/>
      <c r="I20" s="176"/>
    </row>
    <row r="21" spans="2:12" ht="15.75" customHeight="1">
      <c r="B21" s="177"/>
      <c r="C21" s="178" t="s">
        <v>581</v>
      </c>
      <c r="D21" s="177"/>
      <c r="E21" s="367">
        <f>E20</f>
        <v>45509</v>
      </c>
      <c r="F21" s="367"/>
      <c r="G21" s="367"/>
      <c r="H21" s="367"/>
      <c r="I21" s="176"/>
    </row>
    <row r="22" spans="2:12" ht="15.75" customHeight="1" thickBot="1">
      <c r="B22" s="180"/>
      <c r="C22" s="180"/>
      <c r="D22" s="180"/>
      <c r="E22" s="180"/>
      <c r="F22" s="180"/>
      <c r="G22" s="183" t="s">
        <v>540</v>
      </c>
      <c r="I22" s="179"/>
    </row>
    <row r="23" spans="2:12" ht="15.75" customHeight="1">
      <c r="B23" s="358" t="s">
        <v>531</v>
      </c>
      <c r="C23" s="359"/>
      <c r="D23" s="360" t="s">
        <v>541</v>
      </c>
      <c r="E23" s="359"/>
      <c r="F23" s="184" t="s">
        <v>542</v>
      </c>
      <c r="G23" s="272" t="s">
        <v>560</v>
      </c>
      <c r="I23" s="179"/>
      <c r="L23" s="185"/>
    </row>
    <row r="24" spans="2:12" ht="15.75" customHeight="1">
      <c r="B24" s="361" t="s">
        <v>27</v>
      </c>
      <c r="C24" s="362"/>
      <c r="D24" s="363" t="s">
        <v>330</v>
      </c>
      <c r="E24" s="364"/>
      <c r="F24" s="186" t="s">
        <v>543</v>
      </c>
      <c r="G24" s="273" t="s">
        <v>559</v>
      </c>
      <c r="I24" s="179"/>
      <c r="L24" s="185"/>
    </row>
    <row r="25" spans="2:12" ht="15.75" customHeight="1">
      <c r="B25" s="187"/>
      <c r="C25" s="188"/>
      <c r="D25" s="189"/>
      <c r="E25" s="189"/>
      <c r="F25" s="190">
        <f>H19</f>
        <v>45508</v>
      </c>
      <c r="G25" s="191">
        <f>+H18-1</f>
        <v>45501</v>
      </c>
      <c r="H25" s="192"/>
      <c r="I25" s="179"/>
      <c r="L25" s="185"/>
    </row>
    <row r="26" spans="2:12" ht="15.75" customHeight="1">
      <c r="B26" s="352" t="s">
        <v>574</v>
      </c>
      <c r="C26" s="353"/>
      <c r="D26" s="193" t="s">
        <v>544</v>
      </c>
      <c r="E26" s="193"/>
      <c r="F26" s="194"/>
      <c r="G26" s="274"/>
      <c r="I26" s="179"/>
      <c r="L26" s="195"/>
    </row>
    <row r="27" spans="2:12" ht="15.75" customHeight="1">
      <c r="B27" s="196"/>
      <c r="C27" s="197"/>
      <c r="D27" s="198" t="s">
        <v>545</v>
      </c>
      <c r="E27" s="199"/>
      <c r="F27" s="294"/>
      <c r="G27" s="277"/>
      <c r="I27" s="200"/>
      <c r="L27" s="195"/>
    </row>
    <row r="28" spans="2:12" ht="15.75" customHeight="1">
      <c r="B28" s="350">
        <v>1</v>
      </c>
      <c r="C28" s="351"/>
      <c r="D28" s="201" t="s">
        <v>546</v>
      </c>
      <c r="E28" s="202"/>
      <c r="F28" s="295"/>
      <c r="G28" s="296"/>
      <c r="I28" s="203"/>
      <c r="L28" s="195"/>
    </row>
    <row r="29" spans="2:12" ht="15.75" customHeight="1">
      <c r="B29" s="204"/>
      <c r="C29" s="205"/>
      <c r="D29" s="206" t="s">
        <v>547</v>
      </c>
      <c r="E29" s="207"/>
      <c r="F29" s="276"/>
      <c r="G29" s="277"/>
      <c r="I29" s="203"/>
      <c r="L29" s="195"/>
    </row>
    <row r="30" spans="2:12" ht="15.75" customHeight="1">
      <c r="B30" s="365">
        <v>1.1000000000000001</v>
      </c>
      <c r="C30" s="366"/>
      <c r="D30" s="208" t="s">
        <v>584</v>
      </c>
      <c r="E30" s="209"/>
      <c r="F30" s="163">
        <f>G34</f>
        <v>234483802184</v>
      </c>
      <c r="G30" s="282">
        <v>242324661498</v>
      </c>
      <c r="H30" s="210"/>
      <c r="I30" s="211"/>
      <c r="J30" s="210"/>
      <c r="K30" s="210"/>
      <c r="L30" s="185"/>
    </row>
    <row r="31" spans="2:12" ht="15.75" customHeight="1">
      <c r="B31" s="348">
        <v>1.2</v>
      </c>
      <c r="C31" s="349"/>
      <c r="D31" s="212" t="s">
        <v>585</v>
      </c>
      <c r="E31" s="213"/>
      <c r="F31" s="261">
        <f>G35</f>
        <v>11746.81</v>
      </c>
      <c r="G31" s="283">
        <v>12232.92</v>
      </c>
      <c r="H31" s="210"/>
      <c r="I31" s="211"/>
      <c r="J31" s="210"/>
      <c r="K31" s="210"/>
      <c r="L31" s="185"/>
    </row>
    <row r="32" spans="2:12" ht="15.75" customHeight="1">
      <c r="B32" s="350">
        <v>2</v>
      </c>
      <c r="C32" s="351"/>
      <c r="D32" s="201" t="s">
        <v>548</v>
      </c>
      <c r="E32" s="202"/>
      <c r="F32" s="262"/>
      <c r="G32" s="284"/>
      <c r="H32" s="210"/>
      <c r="I32" s="211"/>
      <c r="J32" s="210"/>
      <c r="K32" s="210"/>
      <c r="L32" s="185"/>
    </row>
    <row r="33" spans="2:12" ht="15.75" customHeight="1">
      <c r="B33" s="214"/>
      <c r="C33" s="215"/>
      <c r="D33" s="212" t="s">
        <v>549</v>
      </c>
      <c r="E33" s="207"/>
      <c r="F33" s="263"/>
      <c r="G33" s="285"/>
      <c r="H33" s="210"/>
      <c r="I33" s="211"/>
      <c r="J33" s="210"/>
      <c r="K33" s="210"/>
      <c r="L33" s="185"/>
    </row>
    <row r="34" spans="2:12" ht="15.75" customHeight="1">
      <c r="B34" s="365">
        <v>2.1</v>
      </c>
      <c r="C34" s="366"/>
      <c r="D34" s="208" t="s">
        <v>586</v>
      </c>
      <c r="E34" s="209"/>
      <c r="F34" s="302">
        <v>236236856262</v>
      </c>
      <c r="G34" s="282">
        <v>234483802184</v>
      </c>
      <c r="H34" s="210"/>
      <c r="I34" s="211"/>
      <c r="J34" s="210"/>
      <c r="K34" s="210"/>
      <c r="L34" s="216"/>
    </row>
    <row r="35" spans="2:12" ht="15.75" customHeight="1">
      <c r="B35" s="348">
        <v>2.2000000000000002</v>
      </c>
      <c r="C35" s="349"/>
      <c r="D35" s="217" t="s">
        <v>587</v>
      </c>
      <c r="E35" s="207"/>
      <c r="F35" s="303">
        <v>11777.39</v>
      </c>
      <c r="G35" s="283">
        <v>11746.81</v>
      </c>
      <c r="H35" s="210"/>
      <c r="I35" s="211"/>
      <c r="J35" s="210"/>
      <c r="K35" s="210"/>
    </row>
    <row r="36" spans="2:12" ht="15.75" customHeight="1">
      <c r="B36" s="368">
        <v>3</v>
      </c>
      <c r="C36" s="369"/>
      <c r="D36" s="218" t="s">
        <v>576</v>
      </c>
      <c r="E36" s="219"/>
      <c r="F36" s="264"/>
      <c r="G36" s="286"/>
      <c r="H36" s="210"/>
      <c r="I36" s="211"/>
      <c r="J36" s="210"/>
      <c r="K36" s="210"/>
    </row>
    <row r="37" spans="2:12" ht="15.75" customHeight="1">
      <c r="B37" s="220"/>
      <c r="C37" s="221"/>
      <c r="D37" s="222" t="s">
        <v>577</v>
      </c>
      <c r="E37" s="223"/>
      <c r="F37" s="275">
        <f>F34-F30</f>
        <v>1753054078</v>
      </c>
      <c r="G37" s="275">
        <f>G34-G30</f>
        <v>-7840859314</v>
      </c>
      <c r="H37" s="210"/>
      <c r="I37" s="211"/>
      <c r="J37" s="210"/>
      <c r="K37" s="210"/>
    </row>
    <row r="38" spans="2:12" ht="15.75" customHeight="1">
      <c r="B38" s="370">
        <v>3.1</v>
      </c>
      <c r="C38" s="371"/>
      <c r="D38" s="224" t="s">
        <v>550</v>
      </c>
      <c r="E38" s="225"/>
      <c r="F38" s="264"/>
      <c r="G38" s="286"/>
      <c r="H38" s="210"/>
      <c r="I38" s="211"/>
      <c r="J38" s="210"/>
      <c r="K38" s="210"/>
    </row>
    <row r="39" spans="2:12" ht="15.75" customHeight="1">
      <c r="B39" s="226"/>
      <c r="C39" s="227"/>
      <c r="D39" s="222" t="s">
        <v>551</v>
      </c>
      <c r="E39" s="228"/>
      <c r="F39" s="265">
        <f>F37-F41</f>
        <v>607837376</v>
      </c>
      <c r="G39" s="265">
        <f>G37-G41</f>
        <v>-9642114925</v>
      </c>
      <c r="H39" s="210"/>
      <c r="I39" s="211"/>
      <c r="J39" s="210"/>
      <c r="K39" s="210"/>
    </row>
    <row r="40" spans="2:12" ht="15.75" customHeight="1">
      <c r="B40" s="346">
        <v>3.2</v>
      </c>
      <c r="C40" s="347"/>
      <c r="D40" s="229" t="s">
        <v>583</v>
      </c>
      <c r="E40" s="230"/>
      <c r="F40" s="266"/>
      <c r="G40" s="287"/>
      <c r="H40" s="210"/>
      <c r="I40" s="211"/>
      <c r="J40" s="210"/>
      <c r="K40" s="210"/>
    </row>
    <row r="41" spans="2:12" ht="15.75" customHeight="1">
      <c r="B41" s="231"/>
      <c r="C41" s="232"/>
      <c r="D41" s="167" t="s">
        <v>579</v>
      </c>
      <c r="E41" s="228"/>
      <c r="F41" s="304">
        <v>1145216702</v>
      </c>
      <c r="G41" s="304">
        <v>1801255611</v>
      </c>
      <c r="H41" s="210"/>
      <c r="I41" s="299"/>
      <c r="J41" s="210"/>
      <c r="K41" s="210"/>
    </row>
    <row r="42" spans="2:12" ht="15.75" customHeight="1">
      <c r="B42" s="346">
        <v>3.3</v>
      </c>
      <c r="C42" s="347"/>
      <c r="D42" s="224" t="s">
        <v>552</v>
      </c>
      <c r="E42" s="225"/>
      <c r="F42" s="267"/>
      <c r="G42" s="288"/>
      <c r="H42" s="210"/>
      <c r="I42" s="211"/>
      <c r="J42" s="210"/>
      <c r="K42" s="210"/>
    </row>
    <row r="43" spans="2:12" ht="15.75" customHeight="1">
      <c r="B43" s="226"/>
      <c r="C43" s="233"/>
      <c r="D43" s="167" t="s">
        <v>553</v>
      </c>
      <c r="E43" s="228"/>
      <c r="F43" s="268"/>
      <c r="G43" s="289"/>
      <c r="H43" s="210"/>
      <c r="I43" s="211"/>
      <c r="J43" s="210"/>
      <c r="K43" s="210"/>
    </row>
    <row r="44" spans="2:12" ht="15.75" customHeight="1">
      <c r="B44" s="368">
        <v>4</v>
      </c>
      <c r="C44" s="372">
        <v>4</v>
      </c>
      <c r="D44" s="234" t="s">
        <v>575</v>
      </c>
      <c r="E44" s="225"/>
      <c r="F44" s="300"/>
      <c r="G44" s="301"/>
      <c r="H44" s="210"/>
      <c r="I44" s="211"/>
      <c r="J44" s="210"/>
      <c r="K44" s="210"/>
    </row>
    <row r="45" spans="2:12" ht="15.75" customHeight="1">
      <c r="B45" s="235"/>
      <c r="C45" s="236"/>
      <c r="D45" s="167" t="s">
        <v>578</v>
      </c>
      <c r="E45" s="228"/>
      <c r="F45" s="269">
        <f>F35/F31-1</f>
        <v>2.6032599488712282E-3</v>
      </c>
      <c r="G45" s="269">
        <f>G35/G31-1</f>
        <v>-3.9737854902999525E-2</v>
      </c>
      <c r="H45" s="200"/>
      <c r="I45" s="211"/>
      <c r="J45" s="210"/>
      <c r="K45" s="210"/>
    </row>
    <row r="46" spans="2:12" ht="15.75" customHeight="1">
      <c r="B46" s="368">
        <v>5</v>
      </c>
      <c r="C46" s="372"/>
      <c r="D46" s="237" t="s">
        <v>554</v>
      </c>
      <c r="E46" s="238"/>
      <c r="F46" s="270"/>
      <c r="G46" s="290"/>
      <c r="H46" s="210"/>
      <c r="I46" s="211"/>
      <c r="J46" s="210"/>
      <c r="K46" s="210"/>
    </row>
    <row r="47" spans="2:12" ht="15.75" customHeight="1">
      <c r="B47" s="220"/>
      <c r="C47" s="221"/>
      <c r="D47" s="239" t="s">
        <v>555</v>
      </c>
      <c r="E47" s="240"/>
      <c r="F47" s="271"/>
      <c r="G47" s="291"/>
      <c r="H47" s="210"/>
      <c r="I47" s="211"/>
      <c r="J47" s="210"/>
      <c r="K47" s="210"/>
    </row>
    <row r="48" spans="2:12" ht="15.75" customHeight="1">
      <c r="B48" s="377">
        <v>5.0999999999999996</v>
      </c>
      <c r="C48" s="378"/>
      <c r="D48" s="241" t="s">
        <v>588</v>
      </c>
      <c r="E48" s="209"/>
      <c r="F48" s="306">
        <v>12961.94</v>
      </c>
      <c r="G48" s="292">
        <v>12961.94</v>
      </c>
      <c r="H48" s="210"/>
      <c r="I48" s="211"/>
      <c r="J48" s="210"/>
      <c r="K48" s="210"/>
    </row>
    <row r="49" spans="2:11" ht="15.75" customHeight="1">
      <c r="B49" s="377">
        <v>5.2</v>
      </c>
      <c r="C49" s="378"/>
      <c r="D49" s="242" t="s">
        <v>589</v>
      </c>
      <c r="E49" s="243"/>
      <c r="F49" s="306">
        <v>10812.96</v>
      </c>
      <c r="G49" s="293">
        <v>10812.96</v>
      </c>
      <c r="H49" s="210"/>
      <c r="I49" s="211"/>
      <c r="J49" s="210"/>
      <c r="K49" s="210"/>
    </row>
    <row r="50" spans="2:11" ht="15.75" customHeight="1">
      <c r="B50" s="375">
        <v>6</v>
      </c>
      <c r="C50" s="376"/>
      <c r="D50" s="244" t="s">
        <v>595</v>
      </c>
      <c r="E50" s="245"/>
      <c r="F50" s="278"/>
      <c r="G50" s="279"/>
      <c r="H50" s="210"/>
      <c r="I50" s="211"/>
      <c r="J50" s="210"/>
      <c r="K50" s="210"/>
    </row>
    <row r="51" spans="2:11" ht="15.75" customHeight="1">
      <c r="B51" s="377">
        <v>6.1</v>
      </c>
      <c r="C51" s="378">
        <v>6.1</v>
      </c>
      <c r="D51" s="246" t="s">
        <v>596</v>
      </c>
      <c r="E51" s="247"/>
      <c r="F51" s="305">
        <v>588986.6</v>
      </c>
      <c r="G51" s="305">
        <v>588986.6</v>
      </c>
      <c r="H51" s="298"/>
      <c r="I51" s="211"/>
      <c r="J51" s="210"/>
      <c r="K51" s="210"/>
    </row>
    <row r="52" spans="2:11" ht="15.75" customHeight="1">
      <c r="B52" s="377">
        <v>6.2</v>
      </c>
      <c r="C52" s="378"/>
      <c r="D52" s="208" t="s">
        <v>590</v>
      </c>
      <c r="E52" s="241"/>
      <c r="F52" s="280">
        <f>F51*F35</f>
        <v>6936724892.973999</v>
      </c>
      <c r="G52" s="280">
        <f>G51*G35</f>
        <v>6918713682.7459993</v>
      </c>
      <c r="H52" s="297"/>
      <c r="I52" s="211"/>
      <c r="J52" s="210"/>
      <c r="K52" s="210"/>
    </row>
    <row r="53" spans="2:11" ht="15.75" customHeight="1" thickBot="1">
      <c r="B53" s="373">
        <v>6.2</v>
      </c>
      <c r="C53" s="374">
        <v>6.3</v>
      </c>
      <c r="D53" s="248" t="s">
        <v>594</v>
      </c>
      <c r="E53" s="248"/>
      <c r="F53" s="281">
        <f>F52/F34</f>
        <v>2.9363432119502892E-2</v>
      </c>
      <c r="G53" s="281">
        <f>G52/G34</f>
        <v>2.9506147624290349E-2</v>
      </c>
      <c r="H53" s="297"/>
      <c r="I53" s="211"/>
      <c r="J53" s="210"/>
      <c r="K53" s="210"/>
    </row>
    <row r="54" spans="2:11" ht="15.75" customHeight="1">
      <c r="B54" s="249"/>
      <c r="C54" s="249"/>
      <c r="D54" s="249"/>
      <c r="E54" s="249"/>
      <c r="F54" s="250"/>
      <c r="G54" s="250"/>
    </row>
    <row r="55" spans="2:11">
      <c r="C55" s="251"/>
      <c r="D55" s="252" t="s">
        <v>556</v>
      </c>
      <c r="E55" s="252"/>
      <c r="F55" s="343" t="s">
        <v>557</v>
      </c>
      <c r="G55" s="343"/>
    </row>
    <row r="56" spans="2:11">
      <c r="C56" s="251"/>
      <c r="D56" s="253" t="s">
        <v>591</v>
      </c>
      <c r="E56" s="252"/>
      <c r="F56" s="342" t="s">
        <v>558</v>
      </c>
      <c r="G56" s="343"/>
    </row>
    <row r="57" spans="2:11" ht="14.25" customHeight="1">
      <c r="D57" s="254"/>
      <c r="E57" s="254"/>
      <c r="F57" s="174"/>
      <c r="G57" s="174"/>
    </row>
    <row r="58" spans="2:11" ht="14.25" customHeight="1">
      <c r="B58" s="255"/>
      <c r="C58" s="255"/>
    </row>
    <row r="59" spans="2:11" ht="14.25" customHeight="1">
      <c r="B59" s="255"/>
      <c r="C59" s="255"/>
    </row>
    <row r="60" spans="2:11" ht="14.25" customHeight="1">
      <c r="B60" s="255"/>
      <c r="C60" s="255"/>
    </row>
    <row r="61" spans="2:11" ht="14.25" customHeight="1">
      <c r="B61" s="255"/>
      <c r="C61" s="255"/>
    </row>
    <row r="62" spans="2:11" ht="14.25" customHeight="1">
      <c r="B62" s="255"/>
      <c r="C62" s="255"/>
    </row>
    <row r="63" spans="2:11" ht="14.25" customHeight="1">
      <c r="B63" s="255"/>
      <c r="C63" s="255"/>
      <c r="D63" s="253"/>
      <c r="F63" s="344"/>
      <c r="G63" s="344"/>
    </row>
    <row r="64" spans="2:11" ht="14.25" customHeight="1">
      <c r="B64" s="256"/>
      <c r="C64" s="256"/>
      <c r="D64" s="257"/>
      <c r="E64" s="173"/>
      <c r="F64" s="345"/>
      <c r="G64" s="345"/>
    </row>
    <row r="65" spans="2:5" ht="16.5">
      <c r="B65" s="256"/>
      <c r="C65" s="256"/>
      <c r="D65" s="256"/>
      <c r="E65" s="256"/>
    </row>
    <row r="66" spans="2:5" ht="16.5">
      <c r="B66" s="258"/>
      <c r="C66" s="258"/>
      <c r="D66" s="258"/>
      <c r="E66" s="258"/>
    </row>
    <row r="67" spans="2:5" ht="16.5">
      <c r="B67" s="259"/>
      <c r="C67" s="259"/>
      <c r="D67" s="258"/>
      <c r="E67" s="258"/>
    </row>
    <row r="68" spans="2:5" ht="15.75">
      <c r="B68" s="260"/>
      <c r="C68" s="260"/>
    </row>
  </sheetData>
  <mergeCells count="35">
    <mergeCell ref="B1:G1"/>
    <mergeCell ref="F55:G55"/>
    <mergeCell ref="B36:C36"/>
    <mergeCell ref="B38:C38"/>
    <mergeCell ref="B42:C42"/>
    <mergeCell ref="B46:C46"/>
    <mergeCell ref="B53:C53"/>
    <mergeCell ref="B44:C44"/>
    <mergeCell ref="B50:C50"/>
    <mergeCell ref="B52:C52"/>
    <mergeCell ref="B48:C48"/>
    <mergeCell ref="B49:C49"/>
    <mergeCell ref="B51:C51"/>
    <mergeCell ref="B32:C32"/>
    <mergeCell ref="B34:C34"/>
    <mergeCell ref="B18:D18"/>
    <mergeCell ref="B31:C31"/>
    <mergeCell ref="B28:C28"/>
    <mergeCell ref="B26:C26"/>
    <mergeCell ref="B2:G2"/>
    <mergeCell ref="B3:G3"/>
    <mergeCell ref="B4:G4"/>
    <mergeCell ref="B6:G6"/>
    <mergeCell ref="B7:G7"/>
    <mergeCell ref="B23:C23"/>
    <mergeCell ref="D23:E23"/>
    <mergeCell ref="B24:C24"/>
    <mergeCell ref="D24:E24"/>
    <mergeCell ref="B30:C30"/>
    <mergeCell ref="E21:H21"/>
    <mergeCell ref="F56:G56"/>
    <mergeCell ref="F63:G63"/>
    <mergeCell ref="F64:G64"/>
    <mergeCell ref="B40:C40"/>
    <mergeCell ref="B35:C35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C3zpEExbKBczeYfwpIxvv3p/D1SgRyU3mcCBCIBgRsc=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vakfBXCwVrZJoh0d96Sk9HSlpURDOPmltQ+NQj4syhc=</DigestValue>
    </Reference>
  </SignedInfo>
  <SignatureValue>N/ejP0f4/lcSSu2p1mMWMqocO6oMwdjjpuCUgPqmH4J+drZe1DKMmFOHg5UsVcP0cL6/3whUK0aO
fhq9t6WDe+jNbSu1uRvrLHJXx4zD7hRYER3obupAf+Ky2Byl5TTw6UMFytozElaIFnoZ/reR+8Vf
5gm9yp7ti98lwGUXp952f5tEDTzOez725f0PR9gjFQ1usxSRVrAlsuZx1FX4AlgTb0IBBl4orsjp
riWb2OFh/qt4CMla7s27RY71JO7sZoJBdf6TMeINiDcAHRNn833rLRV+NJUcll2u0OkQYW57TIMM
9ntTP89w8D4dIm1dYFfzsiJyy/UUOXCMIpfBzg==</SignatureValue>
  <KeyInfo>
    <X509Data>
      <X509Certificate>MIIFkDCCBHigAwIBAgIQVAEBAVgCX9gpWjqeRKe/4zANBgkqhkiG9w0BAQsFADBcMQswCQYDVQQGEwJWTjEzMDEGA1UECgwqVklFVE5BTSBQT1NUUyBBTkQgVEVMRUNPTU1VTklDQVRJT05TIEdST1VQMRgwFgYDVQQDDA9WTlBULUNBIFNIQS0yNTYwHhcNMjQwNjI1MTE0ODAwWhcNMjUwNzI4MTEwOTQ3WjCB1DELMAkGA1UEBhMCVk4xEjAQBgNVBAgMCUjDgCBO4buYSTEcMBoGA1UEBwwTUXXhuq1uIEhvw6BuIEtp4bq/bTFvMG0GA1UEAwxmTkfDgk4gSMOATkcgVEjGr8agTkcgTeG6oEkgQ+G7lCBQSOG6pk4gxJDhuqZVIFTGryBWw4AgUEjDgVQgVFJJ4buCTiBWSeG7hlQgTkFNIC0gQ0hJIE5Iw4FOSCBIw4AgVEjDgE5IMSIwIAYKCZImiZPyLGQBAQwSTVNUOjAxMDAxNTA2MTktMDczMIIBIjANBgkqhkiG9w0BAQEFAAOCAQ8AMIIBCgKCAQEAzPBjTuh7+BTxkrDN/2zwkQHXQAFeOVNjE8VqMNDlNL7/mx2rfZyhI88eBPHVYF0nMwMzm/sVNmsAfgxdtyV86zhodk1M4NtlaSRaKPpg1YRA1OQMYrdBmB19SJjlYUMGiwRTVDtnQgHDBjke6kMn6R+yjH3Qhhrsc4Lcm/rkojZc+aZYhIeOdf3TBXAvNpoRzL9KCQZdTTlDiPEbzqNSxaPlyYr20/q8IfdHTetyWoMRZ29FCZARWQKniRoLUsxeY8Gb8xS96uyxEGgmq3UhUnDK1DcdZDnXHhA0VUEPERXVtWcVjAL5qD7+X5H5JQN0H7nt8AmU0p+4w9V/TDG9RwIDAQABo4IB0zCCAc8wfgYIKwYBBQUHAQEEcjBwMDkGCCsGAQUFBzAChi1odHRwOi8vcHViLnZucHQtY2Eudm4vY2VydHMvdm5wdGNhLXNoYTI1Ni5jZXIwMwYIKwYBBQUHMAGGJ2h0dHA6Ly9vY3NwLXNoYTI1Ni52bnB0LWNhLnZuL3Jlc3BvbmRlcjAdBgNVHQ4EFgQU5W1PYLzQs2cnd1uVozHwKEarZGIwDAYDVR0TAQH/BAIwADAfBgNVHSMEGDAWgBS2TWtr1qadNO0yOexCVKy+MmPYcTBoBgNVHSAEYTBfMF0GDisGAQQBge0DAQEDAQEBMEswIgYIKwYBBQUHAgIwFh4UAE8ASQBEAC0AUwBUAC0AMgAuADAwJQYIKwYBBQUHAgEWGWh0dHA6Ly9wdWIudm5wdC1jYS52bi9ycGEwPwYDVR0fBDgwNjA0oDKgMIYuaHR0cDovL2NybC1zaGEyNTYudm5wdC1jYS52bi92bnB0Y2Etc2hhMjU2LmNybDAOBgNVHQ8BAf8EBAMCBPAwIAYDVR0lBBkwFwYKKwYBBAGCNwoDDAYJKoZIhvcvAQEFMCIGA1UdEQQbMBmBF25ndXllbmFuaC5sdGRAZ21haWwuY29tMA0GCSqGSIb3DQEBCwUAA4IBAQB1W+KOUqmPseEp3Irlyif01QEnwWiTZXfYpiQscicQPdmmiiGUJWCewiYlGDS+raL9Rg4QxRDc6sr+TsTKBzb+c5XzdlR356reycJpNQPZ/lj9XF8ocfSVGXbWOjRvlf9j65kVAPFXnQAtD5rQgTkAlCbE/qWrg9+VU3rcTdx0OfrjSh1QzEYxs1O92SYJf1tkWTa2ABUJbksG5xz+HUTtU5L2I3U7f2gNB1ODHyZX8DLMDXTjb+O1GdO2Ec3UxNyEuhhajvTPtGPAfXWGjwGOykrvslELVr7EC3NrNOKruleWb1TyxtglH/CS43wyXWKlXaQaMsBHpU9QB+jGi0r+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Jqz7cpHlqc5tw6YpaKO3T0tzXSzy6z8WTsdOiCZ2OBo=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c+LEnbyxPs15Q74yE1f5Gu7D12iOxUFxyAe8jLiOg1Y=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3dFwyn4Zy2h11AM+EnjrsOd2kfH0sZ1coVsfMNXgoIQ=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+Z29fKLqvzqGKEY9KGyLucaLuDc47FvVH+Aq73KmHbw=</DigestValue>
      </Reference>
      <Reference URI="/xl/styles.xml?ContentType=application/vnd.openxmlformats-officedocument.spreadsheetml.styles+xml">
        <DigestMethod Algorithm="http://www.w3.org/2001/04/xmlenc#sha256"/>
        <DigestValue>cRkvY8gENaPjqBGR0rAdnK47KlRDfDYcLLxdL2ixWYA=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jU8ML/jdRD45HP/CfXHan1Di9u71qKGFyw/27tGk4DE=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mlGyGd265PENdvrtXFe5w9Noy8dPEI5c7+z6H6gJ0Do=</DigestValue>
      </Reference>
      <Reference URI="/xl/worksheets/sheet3.xml?ContentType=application/vnd.openxmlformats-officedocument.spreadsheetml.worksheet+xml">
        <DigestMethod Algorithm="http://www.w3.org/2001/04/xmlenc#sha256"/>
        <DigestValue>wE43zTQQTcefxIqK6kmwsSOdOSzWXoStwdd7qMP/GXA=</DigestValue>
      </Reference>
      <Reference URI="/xl/worksheets/sheet4.xml?ContentType=application/vnd.openxmlformats-officedocument.spreadsheetml.worksheet+xml">
        <DigestMethod Algorithm="http://www.w3.org/2001/04/xmlenc#sha256"/>
        <DigestValue>Js2e4MueavKbawtCyhkd+1Dc/DKQZ6d1M3sz6lmyw1c=</DigestValue>
      </Reference>
      <Reference URI="/xl/worksheets/sheet5.xml?ContentType=application/vnd.openxmlformats-officedocument.spreadsheetml.worksheet+xml">
        <DigestMethod Algorithm="http://www.w3.org/2001/04/xmlenc#sha256"/>
        <DigestValue>gqE+XAzv0kcD9kK6bQ3dbOhOOIqvCXD/lTLfwYogrP4=</DigestValue>
      </Reference>
      <Reference URI="/xl/worksheets/sheet6.xml?ContentType=application/vnd.openxmlformats-officedocument.spreadsheetml.worksheet+xml">
        <DigestMethod Algorithm="http://www.w3.org/2001/04/xmlenc#sha256"/>
        <DigestValue>FGpo1EuZtQWNfVUYhhQABRg9QdJClPNG61ajsR+f51c=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2024-08-05T07:21:50Z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2024-08-05T07:21:50Z</xd:SigningTime>
          <xd:SigningCertificate>
            <xd:Cert>
              <xd:CertDigest>
                <DigestMethod Algorithm="http://www.w3.org/2001/04/xmlenc#sha256"/>
                <DigestValue>Mg9XWoAJ8c9oByC4L1LPPq8thn2NHSmVDGSxewqCFKM=</DigestValue>
              </xd:CertDigest>
              <xd:IssuerSerial>
                <X509IssuerName>CN=VNPT-CA SHA-256, O=VIETNAM POSTS AND TELECOMMUNICATIONS GROUP, C=VN</X509IssuerName>
                <X509SerialNumber>111660364331666785645693031499252088803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MzCCBBugAwIBAgIQT+7ypDCrs4IK37aRmL8S1jANBgkqhkiG9w0BAQsFADCBozELMAkGA1UEBhMCVk4xMzAxBgNVBAoMKk1pbmlzdHJ5IG9mIEluZm9ybWF0aW9uIGFuZCBDb21tdW5pY2F0aW9uczE8MDoGA1UECwwzTmF0aW9uYWwgQ2VudHJlIG9mIERpZ2l0YWwgU2lnbmF0dXJlIEF1dGhlbnRpY2F0aW9uMSEwHwYDVQQDDBhWaWV0bmFtIE5hdGlvbmFsIFJvb3QgQ0EwHhcNMjAwNzI4MTEwOTQ3WhcNMjUwNzI4MTEwOTQ3WjBcMQswCQYDVQQGEwJWTjEzMDEGA1UECgwqVklFVE5BTSBQT1NUUyBBTkQgVEVMRUNPTU1VTklDQVRJT05TIEdST1VQMRgwFgYDVQQDDA9WTlBULUNBIFNIQS0yNTYwggEiMA0GCSqGSIb3DQEBAQUAA4IBDwAwggEKAoIBAQDGl4D5aMlKcBPjrF51yxDAZBiN0KszMnWh4UXlpy1FECNclsb4JL1vg/KbcfayrvhB8e8ZybQrVoXDP4izMgwwnsPFjzg8DlVpdNRrC+NjywU1tBHq03qMQYJgvN+1O9IQoZvX9BVruYHXIQnpEfputwrjYBU2CS4zOyuzwYdexVIGSheib2AhGmTIvvSS+J+5yIy4X/ucJUKsEgaoMokT7ertnczuhVKX1XuYAA94jiYJCQmPnmTLEV0rM9HFAnNpKTcpMRfNIDQHLB3KXhTXUI1uKpe1pWPrXJEpNHdeKjwi2PJPU53qg+zhQTcmZtWGWR5c/GbUDasBoMXT4NQjAgMBAAGjggGnMIIBozBCBggrBgEFBQcBAQQ2MDQwMgYIKwYBBQUHMAKGJmh0dHBzOi8vcm9vdGNhLmdvdi52bi9jcnQvdm5yY2EyNTYucDdi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EgYDVR0TAQH/BAgwBgEB/wIBADA3BgNVHR8EMDAuMCygKqAohiZodHRwczovL3Jvb3RjYS5nb3Yudm4vY3JsL3ZucmNhMjU2LmNybDAOBgNVHQ8BAf8EBAMCAYYwHQYDVR0OBBYEFLZNa2vWpp007TI57EJUrL4yY9hxMA0GCSqGSIb3DQEBCwUAA4ICAQAy80uZED/QGUdqC3qVis0tYbpVpQsxWzOej0P90c+jCakRWgOLCIF3drEgc+4ruOMM5ISVR67axQ7eEq6vv4zqt1pxzoWG7sx8utPJw5fk8Zr2/Zzjh2jvtlaP9wPTJt1HcEhlFQXCTn2eO1C+P7VB9iRcWCIlV8OzbP5/9EjC/1WexL5FBCz6+9Pf4BHHMKDHOPKY5szHGT5yOOzb+nkqLfKVIy8x05+EaZsy6CctWeTTXQHe7ANMb7i1U2tK7YFLX3w/GtdtjBwMYWGaW+lp22Qmx8jq534x5nGefu1cO/tazufAzKNFpOr9nicaZe0sZEEN9wyCcYEdpy9ZniYfKdepCNRcsL/YFLSwhs3oTrko4zVuEZKB7Jh+WoaRLgpe2YXR5lVvT1wHiiTJQZQx9HPzROSTJOVe97AILmz44lVLCzWARdUfDgM0M7zMlG/Jr8n0iFYBnDxZAZUbiVlFrHKxOp6m6OSvloJvHc/IX4WgvSliYQB25FMwydTcqpBgP0V5np0KneZeOK/gSn1pHjTAtQrdYoGsC2p3KtbB58YOBCNpTtLpx9FxnN/8YnHUbsiz2xGqz8nO9VwnzIiYKgmxtltEebRf1R904u6Sa9LGbgj4xkz/W0lz1jA7m/vc9WoGPqqv1AbkB8Yylmz/Cu+CmQ1AxnFFwhUL5ZgveQ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gwnmwVKYZbRRqqD752Ws6sKdbszchhIbYtA2IjUUTVo=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BiUsaQewB0HqTmRuOuM+ROCUQxC2L/HNByAW+QNq03w=</DigestValue>
    </Reference>
  </SignedInfo>
  <SignatureValue>j0e2pM6WyRj3u+za+xQ51G9FUy7xy/6bRCcWmwXP9GBqRSod8W7UvfdWRgyP5zV9VuS4iuWLSVYv
H3Kkakd89ZJIfR4hFChBTV8Pl0Ge98nRsOgz0UnKyK002MEC30LvdmGKVnMXGlzzFVWlR30rc8Di
fBcJ5dUhbPWy7uOcqo8MKjaUMfH3sxydfPFE1lGD/xIoW3d/DL5FdNZt9cDCTD1uFt6BhV19o600
naFXGznRrDo1J/8kG1WYz30girJT99/tEMkV4i+Rx6FhV4Ji/PAJ6iNbXwQkh15kZFqmWs5XhR1z
Su5A285uKN5htP24mor4C5D5tOmzYeppAvvFWA==</SignatureValue>
  <KeyInfo>
    <X509Data>
      <X509Certificate>MIIFVzCCBD+gAwIBAgIQVAEBAZH/31CRjwtP/JBnCjANBgkqhkiG9w0BAQsFADBcMQswCQYDVQQGEwJWTjEzMDEGA1UECgwqVklFVE5BTSBQT1NUUyBBTkQgVEVMRUNPTU1VTklDQVRJT05TIEdST1VQMRgwFgYDVQQDDA9WTlBULUNBIFNIQS0yNTYwHhcNMjQwNjI1MDcxNDAwWhcNMjUwNjAxMDgwMjAwWjCBnzELMAkGA1UEBhMCVk4xEjAQBgNVBAgMCUjDgCBO4buYSTEeMBwGA1UEBwwVUXXhuq1uIEhhaSBCw6AgVHLGsG5nMTwwOgYDVQQDDDNDw7RuZyBUeSBD4buVIFBo4bqnbiBRdeG6o24gTMO9IFF14bu5IEvhu7kgVGjGsMahbmcxHjAcBgoJkiaJk/IsZAEBDA5NU1Q6MDEwMjk5NTc0OTCCASIwDQYJKoZIhvcNAQEBBQADggEPADCCAQoCggEBAN4cdUVVO8oG3D7tw/Y+DeALdjq9VN/Z0Q9mOX0oru/PrnfXmvih1fgzE3EFim0lgv+D9KKOCucgPooA/DrTGxNxa9a0hcmy4Bh0kU+GUYFUP824YXUoO7ge+UH317ojdtorZyicPUOlJ4fW9+AmmpM9T9BgyigVpAo8BYkN2FollyFPXn98pMy3B0cjKNVKPgEkKO/1r/jwdrmEU/S/oeOimWpsuNvzPiWtD7Hw9zwZiv+LIcfNtFoY+LvPSdQTPkr6AgmCKBVXLSj9YDhMvbAJfXndN0DP2Fr5xtSxeXSKwFOOjeHWraSnJQwoHYbXR/UjYMGGoxk3lGXmRzbijHkCAwEAAaOCAc8wggHLMH4GCCsGAQUFBwEBBHIwcDA5BggrBgEFBQcwAoYtaHR0cDovL3B1Yi52bnB0LWNhLnZuL2NlcnRzL3ZucHRjYS1zaGEyNTYuY2VyMDMGCCsGAQUFBzABhidodHRwOi8vb2NzcC1zaGEyNTYudm5wdC1jYS52bi9yZXNwb25kZXIwHQYDVR0OBBYEFJ19F2wPJwmooSjpYSSAUlUNgqqSMAwGA1UdEwEB/wQCMAAwHwYDVR0jBBgwFoAUtk1ra9amnTTtMjnsQlSsvjJj2HEwaAYDVR0gBGEwXzBdBg4rBgEEAYHtAwEBAwEBATBLMCIGCCsGAQUFBwICMBYeFABPAEkARAAtAFMAVAAtADIALgAwMCUGCCsGAQUFBwIBFhlodHRwOi8vcHViLnZucHQtY2Eudm4vcnBhMD8GA1UdHwQ4MDYwNKAyoDCGLmh0dHA6Ly9jcmwtc2hhMjU2LnZucHQtY2Eudm4vdm5wdGNhLXNoYTI1Ni5jcmwwDgYDVR0PAQH/BAQDAgTwMCAGA1UdJQQZMBcGCisGAQQBgjcKAwwGCSqGSIb3LwEBBTAeBgNVHREEFzAVgRN0aHV5bG9kdWNAZ21haWwuY29tMA0GCSqGSIb3DQEBCwUAA4IBAQC2q2hmxXgW186D82RbF9WKVS4BMiR+bO/qkmxTNZ4pDaEawcc7qzsXST+h9HRESvIr4h8CJO9JACmC4citdfR62CcziPp5YFFGO5s4sz3X2Yi5FV+d/SRQu8kWKtal6daSSHwDPrOhovpw40hp1BiWNJ/YAKGPf181U0TZ51ld3NLqwKznQtVPYfVYpX9+Asur1SEPtBZncyzwu7jWcUUTHVE1kzbPbKXDess0GGOI8bGYWMFwGy167T3IGE2i+LwiebLyzoVG5de2d2vF9hZIYyCAHg8iGzgbGzD6P8yebLtZiBnubAU5sS8BnfeH1uUQJjg2uhOIpEWcfWrMnP45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Jqz7cpHlqc5tw6YpaKO3T0tzXSzy6z8WTsdOiCZ2OBo=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c+LEnbyxPs15Q74yE1f5Gu7D12iOxUFxyAe8jLiOg1Y=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3dFwyn4Zy2h11AM+EnjrsOd2kfH0sZ1coVsfMNXgoIQ=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+Z29fKLqvzqGKEY9KGyLucaLuDc47FvVH+Aq73KmHbw=</DigestValue>
      </Reference>
      <Reference URI="/xl/styles.xml?ContentType=application/vnd.openxmlformats-officedocument.spreadsheetml.styles+xml">
        <DigestMethod Algorithm="http://www.w3.org/2001/04/xmlenc#sha256"/>
        <DigestValue>cRkvY8gENaPjqBGR0rAdnK47KlRDfDYcLLxdL2ixWYA=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jU8ML/jdRD45HP/CfXHan1Di9u71qKGFyw/27tGk4DE=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mlGyGd265PENdvrtXFe5w9Noy8dPEI5c7+z6H6gJ0Do=</DigestValue>
      </Reference>
      <Reference URI="/xl/worksheets/sheet3.xml?ContentType=application/vnd.openxmlformats-officedocument.spreadsheetml.worksheet+xml">
        <DigestMethod Algorithm="http://www.w3.org/2001/04/xmlenc#sha256"/>
        <DigestValue>wE43zTQQTcefxIqK6kmwsSOdOSzWXoStwdd7qMP/GXA=</DigestValue>
      </Reference>
      <Reference URI="/xl/worksheets/sheet4.xml?ContentType=application/vnd.openxmlformats-officedocument.spreadsheetml.worksheet+xml">
        <DigestMethod Algorithm="http://www.w3.org/2001/04/xmlenc#sha256"/>
        <DigestValue>Js2e4MueavKbawtCyhkd+1Dc/DKQZ6d1M3sz6lmyw1c=</DigestValue>
      </Reference>
      <Reference URI="/xl/worksheets/sheet5.xml?ContentType=application/vnd.openxmlformats-officedocument.spreadsheetml.worksheet+xml">
        <DigestMethod Algorithm="http://www.w3.org/2001/04/xmlenc#sha256"/>
        <DigestValue>gqE+XAzv0kcD9kK6bQ3dbOhOOIqvCXD/lTLfwYogrP4=</DigestValue>
      </Reference>
      <Reference URI="/xl/worksheets/sheet6.xml?ContentType=application/vnd.openxmlformats-officedocument.spreadsheetml.worksheet+xml">
        <DigestMethod Algorithm="http://www.w3.org/2001/04/xmlenc#sha256"/>
        <DigestValue>FGpo1EuZtQWNfVUYhhQABRg9QdJClPNG61ajsR+f51c=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2024-08-05T10:50:32Z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2024-08-05T10:50:32Z</xd:SigningTime>
          <xd:SigningCertificate>
            <xd:Cert>
              <xd:CertDigest>
                <DigestMethod Algorithm="http://www.w3.org/2001/04/xmlenc#sha256"/>
                <DigestValue>5ovzSXb18f6nzpsFsTxgtgnHtKg/tiXleXaAZs7sD5I=</DigestValue>
              </xd:CertDigest>
              <xd:IssuerSerial>
                <X509IssuerName>CN=VNPT-CA SHA-256, O=VIETNAM POSTS AND TELECOMMUNICATIONS GROUP, C=VN</X509IssuerName>
                <X509SerialNumber>111660364349613891399533670828300330762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MzCCBBugAwIBAgIQT+7ypDCrs4IK37aRmL8S1jANBgkqhkiG9w0BAQsFADCBozELMAkGA1UEBhMCVk4xMzAxBgNVBAoMKk1pbmlzdHJ5IG9mIEluZm9ybWF0aW9uIGFuZCBDb21tdW5pY2F0aW9uczE8MDoGA1UECwwzTmF0aW9uYWwgQ2VudHJlIG9mIERpZ2l0YWwgU2lnbmF0dXJlIEF1dGhlbnRpY2F0aW9uMSEwHwYDVQQDDBhWaWV0bmFtIE5hdGlvbmFsIFJvb3QgQ0EwHhcNMjAwNzI4MTEwOTQ3WhcNMjUwNzI4MTEwOTQ3WjBcMQswCQYDVQQGEwJWTjEzMDEGA1UECgwqVklFVE5BTSBQT1NUUyBBTkQgVEVMRUNPTU1VTklDQVRJT05TIEdST1VQMRgwFgYDVQQDDA9WTlBULUNBIFNIQS0yNTYwggEiMA0GCSqGSIb3DQEBAQUAA4IBDwAwggEKAoIBAQDGl4D5aMlKcBPjrF51yxDAZBiN0KszMnWh4UXlpy1FECNclsb4JL1vg/KbcfayrvhB8e8ZybQrVoXDP4izMgwwnsPFjzg8DlVpdNRrC+NjywU1tBHq03qMQYJgvN+1O9IQoZvX9BVruYHXIQnpEfputwrjYBU2CS4zOyuzwYdexVIGSheib2AhGmTIvvSS+J+5yIy4X/ucJUKsEgaoMokT7ertnczuhVKX1XuYAA94jiYJCQmPnmTLEV0rM9HFAnNpKTcpMRfNIDQHLB3KXhTXUI1uKpe1pWPrXJEpNHdeKjwi2PJPU53qg+zhQTcmZtWGWR5c/GbUDasBoMXT4NQjAgMBAAGjggGnMIIBozBCBggrBgEFBQcBAQQ2MDQwMgYIKwYBBQUHMAKGJmh0dHBzOi8vcm9vdGNhLmdvdi52bi9jcnQvdm5yY2EyNTYucDdi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EgYDVR0TAQH/BAgwBgEB/wIBADA3BgNVHR8EMDAuMCygKqAohiZodHRwczovL3Jvb3RjYS5nb3Yudm4vY3JsL3ZucmNhMjU2LmNybDAOBgNVHQ8BAf8EBAMCAYYwHQYDVR0OBBYEFLZNa2vWpp007TI57EJUrL4yY9hxMA0GCSqGSIb3DQEBCwUAA4ICAQAy80uZED/QGUdqC3qVis0tYbpVpQsxWzOej0P90c+jCakRWgOLCIF3drEgc+4ruOMM5ISVR67axQ7eEq6vv4zqt1pxzoWG7sx8utPJw5fk8Zr2/Zzjh2jvtlaP9wPTJt1HcEhlFQXCTn2eO1C+P7VB9iRcWCIlV8OzbP5/9EjC/1WexL5FBCz6+9Pf4BHHMKDHOPKY5szHGT5yOOzb+nkqLfKVIy8x05+EaZsy6CctWeTTXQHe7ANMb7i1U2tK7YFLX3w/GtdtjBwMYWGaW+lp22Qmx8jq534x5nGefu1cO/tazufAzKNFpOr9nicaZe0sZEEN9wyCcYEdpy9ZniYfKdepCNRcsL/YFLSwhs3oTrko4zVuEZKB7Jh+WoaRLgpe2YXR5lVvT1wHiiTJQZQx9HPzROSTJOVe97AILmz44lVLCzWARdUfDgM0M7zMlG/Jr8n0iFYBnDxZAZUbiVlFrHKxOp6m6OSvloJvHc/IX4WgvSliYQB25FMwydTcqpBgP0V5np0KneZeOK/gSn1pHjTAtQrdYoGsC2p3KtbB58YOBCNpTtLpx9FxnN/8YnHUbsiz2xGqz8nO9VwnzIiYKgmxtltEebRf1R904u6Sa9LGbgj4xkz/W0lz1jA7m/vc9WoGPqqv1AbkB8Yylmz/Cu+CmQ1AxnFFwhUL5ZgveQ==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Giang</cp:lastModifiedBy>
  <cp:lastPrinted>2024-08-05T02:51:32Z</cp:lastPrinted>
  <dcterms:created xsi:type="dcterms:W3CDTF">2014-09-25T08:23:57Z</dcterms:created>
  <dcterms:modified xsi:type="dcterms:W3CDTF">2024-08-05T02:51:58Z</dcterms:modified>
</cp:coreProperties>
</file>